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6380" windowHeight="8190" tabRatio="482" activeTab="0"/>
  </bookViews>
  <sheets>
    <sheet name="Liste" sheetId="1" r:id="rId1"/>
    <sheet name="Überholen" sheetId="2" r:id="rId2"/>
    <sheet name="Pivot" sheetId="3" r:id="rId3"/>
  </sheets>
  <definedNames/>
  <calcPr calcMode="manual" fullCalcOnLoad="1"/>
  <pivotCaches>
    <pivotCache cacheId="2" r:id="rId4"/>
  </pivotCaches>
</workbook>
</file>

<file path=xl/sharedStrings.xml><?xml version="1.0" encoding="utf-8"?>
<sst xmlns="http://schemas.openxmlformats.org/spreadsheetml/2006/main" count="4904" uniqueCount="1220">
  <si>
    <t>http://www.weser-kurier.de/region/diepholz_artikel,-Radfahrer-stirbt-bei-Verkehrsunfall-_arid,853676.html</t>
  </si>
  <si>
    <t>Höchstedt</t>
  </si>
  <si>
    <t>Missverständnis, RF LA, AF fährt auf</t>
  </si>
  <si>
    <t>http://www.br.de/nachrichten/schwaben/unfall-radlerin-dillingen-tot-100.html</t>
  </si>
  <si>
    <t>RFfährt überraschend auf FB vor WoMo</t>
  </si>
  <si>
    <t>http://www.kreisfeuerwehr-leer.de/presse/214presse1805loga.php4</t>
  </si>
  <si>
    <t>Vreden</t>
  </si>
  <si>
    <t>Kreuzung, Straße m RW</t>
  </si>
  <si>
    <t>http://www.muensterlandzeitung.de/staedte/vreden/Oelbachstrasse-Radfahrer-stirbt-bei-Unfall;art969,2365348</t>
  </si>
  <si>
    <t>Ingolstadt</t>
  </si>
  <si>
    <t>RF li GRW</t>
  </si>
  <si>
    <t>http://pfaffenhofen-today.de/lesen--gestorbener-radler-parkplatz-wuerger-todesdrohung-frauen-kampf%5B8281%5D.html</t>
  </si>
  <si>
    <t>http://www.suedwestfalen-nachrichten.de/sundern-unfall-mit-toedlich-verletztem-radfahrer-20140902.html</t>
  </si>
  <si>
    <t>RF hält, "kippt um" und wird überrollt</t>
  </si>
  <si>
    <t>http://www.volksstimme.de/nachrichten/lokal/burg/1374606_75-Jaehrige-stuerzt-vom-Rad-und-wird-vom-Lkw-ueberrollt.html</t>
  </si>
  <si>
    <t>http://www.tagesspiegel.de/berlin/polizei-justiz/berlin-moabit-radfahrer-stirbt-vier-tage-nach-unfall/10994004.html</t>
  </si>
  <si>
    <t>RW-Furt, B185</t>
  </si>
  <si>
    <t>Kronskamp Neustadt Glewe</t>
  </si>
  <si>
    <t>LKW RA, RF v li auf HS, Radfahrstreifen</t>
  </si>
  <si>
    <t>http://www.dewezet.de/portal/startseite_Fahrradfahrer-stirbt-nach-Treppensturz-an-der-Muensterbruecke-_arid,592762.html</t>
  </si>
  <si>
    <t>LKW bei rot</t>
  </si>
  <si>
    <t>https://mapsengine.google.com/map/viewer?mid=zV9fayfCTzM4.k99Az98xOd-M</t>
  </si>
  <si>
    <t>Meerbusch</t>
  </si>
  <si>
    <t>RF bei rot</t>
  </si>
  <si>
    <t>http://www.wz-newsline.de/lokales/rhein-kreis-neuss/meerbusch/elfjaehriger-stirbt-nach-fahrradunfall-1.1552995</t>
  </si>
  <si>
    <t>Offenburg</t>
  </si>
  <si>
    <t>B36</t>
  </si>
  <si>
    <t>http://redaktion-blaulicht.de/?p=4938</t>
  </si>
  <si>
    <t>Ladenburg</t>
  </si>
  <si>
    <t>Einfahren</t>
  </si>
  <si>
    <t>LKW verlässt Grundstück n re, RF auf 2-Richtungs-RW v re</t>
  </si>
  <si>
    <t>http://www.ladenburgblog.de/14/84-jaehrige-radfahrerin-toedlich-verletzt/16008.html</t>
  </si>
  <si>
    <t>Ludwigsfelde</t>
  </si>
  <si>
    <t>http://www.maz-online.de/Home/Polizei/Radfahrerin-wird-von-Lkw-erfasst-und-stirbt</t>
  </si>
  <si>
    <t>Notzingen</t>
  </si>
  <si>
    <t>auf GW gefunden</t>
  </si>
  <si>
    <t>http://www.presseportal.de/polizeipresse/pm/110976/2665303/pol-rt-radfahrer-verstorben?search=Radfahrer%2Cverstorben</t>
  </si>
  <si>
    <t>Altötting</t>
  </si>
  <si>
    <t>LKW LA, RF v re auf VFS (li Gehweg??)</t>
  </si>
  <si>
    <t>http://www.presseportal.de/polizeipresse/pm/65858/2880230/pol-wes-moers-verkehrsunfall-mit-lebensgefaehrlich-verletzter-radfahrerin-zeugen-gesucht</t>
  </si>
  <si>
    <t>Villingen-Schwennigen</t>
  </si>
  <si>
    <t>RW mit illegal markiertem FG-ÜW über Auffahrt B33</t>
  </si>
  <si>
    <t>http://www.schwarzwaelder-bote.de/inhalt.villingen-schwenningen-nach-unfall-radfahrerin-stirbt-in-klinik-an-schweren-verletzungen.27704ff9-ae73-4def-851e-0bf762bdeff9.html</t>
  </si>
  <si>
    <t>http://binged.it/1t3V0pX</t>
  </si>
  <si>
    <t>Burg</t>
  </si>
  <si>
    <t>http://lokalo24.de/news/traktor-uebersieht-fahrradfahrerin-tot/456541/</t>
  </si>
  <si>
    <t>Görlitz</t>
  </si>
  <si>
    <t>RF ohne Licht auf B115</t>
  </si>
  <si>
    <t>http://www.bild.de/regional/dresden/unfaelle-mit-todesfolge/unbekannter-radfahrer-stirbt-bei-unfall-mit-skoda-35034666.bild.html</t>
  </si>
  <si>
    <t>Braunschweig</t>
  </si>
  <si>
    <t>RF wartet eigentlich extra</t>
  </si>
  <si>
    <t>http://braunschweigheute.de/von-lkw-ueberrollt-radfahrerin-stirbt-nach-unfall/</t>
  </si>
  <si>
    <t>Memmingen</t>
  </si>
  <si>
    <t>LKW biegt FB ein, RF RW</t>
  </si>
  <si>
    <t>http://mindelmedia-news.de/memmingen-toedlicher-verkehrsunfall-zwischen-lkw-und-radfahrer/</t>
  </si>
  <si>
    <t>AF LA, Ampel kaputt, Polizei regelt Verkehr</t>
  </si>
  <si>
    <t>http://www.bz-berlin.de/berlin/tempelhof-schoeneberg/radfahrer-stirbt-bei-verkehrsunfall</t>
  </si>
  <si>
    <t>Gaimersheim</t>
  </si>
  <si>
    <t>RF aus Feldweg zum geradeaus führenden RW</t>
  </si>
  <si>
    <t>http://ingolstadt-today.de/lesen--fahrradfahrer-toedlich-verletzt%5B6417%5D.html</t>
  </si>
  <si>
    <t>Arnsberg Neheim</t>
  </si>
  <si>
    <t>kurz vor Einmündung von Auto erfasst, dunkel</t>
  </si>
  <si>
    <t>http://www.dorfinfo.de/radfahrer-stirbt-bei-verkehrsunfall-auf-der-l-745-bei-arnberg-moosfelde/1046506</t>
  </si>
  <si>
    <t>Köln</t>
  </si>
  <si>
    <t>LKW, bekannter Unfallschwerpunkt</t>
  </si>
  <si>
    <t>http://www.express.de/koeln/drama-auf-dem-guertel-radlerin-kommt-unter-lkw---tot-,2856,1218642.html</t>
  </si>
  <si>
    <t>Rüdersdorf Strausberg</t>
  </si>
  <si>
    <t>mit MF</t>
  </si>
  <si>
    <t>http://www.moz.de/artikel-ansicht/dg/0/1/1258573</t>
  </si>
  <si>
    <t>Kevelaer</t>
  </si>
  <si>
    <t>in re-Kurve übersehen, RF Warnweste</t>
  </si>
  <si>
    <t>http://diebildschirmzeitung.de/bad-waldsee/stadt-bad-waldsee/8495-toedlicher-verkehrsunfall-bei-tannweiler</t>
  </si>
  <si>
    <t>https://maps.google.de/maps?q=Rappoldshofen&amp;hl=de&amp;ll=49.618895,10.673717&amp;spn=0.002912,0.004823&amp;sll=49.824509,9.408237&amp;sspn=0.185607,0.308647&amp;oq=rappoldsh&amp;t=h&amp;hnear=Rappoldshofen&amp;z=18</t>
  </si>
  <si>
    <t>Solingen</t>
  </si>
  <si>
    <t>Kontrolle verloren, gg LP-Pfosten</t>
  </si>
  <si>
    <t>http://www.solinger-tageblatt.de/Home/Solingen/Radfahrer-stirbt-an-Unfallfolgen-26c06389-4e82-408b-abec-515aabbbed33-ds</t>
  </si>
  <si>
    <t>RF übersieht Bus</t>
  </si>
  <si>
    <t>Delitzsch</t>
  </si>
  <si>
    <t>mit Rettungswagen im Einsatz</t>
  </si>
  <si>
    <t>http://www.retter.tv/de/weitere-organisationen.html?ereig=-Radfahrer-bei-Unfall-mit-Rettungswagen-getoetet-&amp;ereignis=24605</t>
  </si>
  <si>
    <t>Jarmen Völschow</t>
  </si>
  <si>
    <t>auf RW, später gefunden</t>
  </si>
  <si>
    <t>http://www.presseportal.de/polizeipresse/pm/108747/2726996/pol-nb-verkehrsunfall-mit-einer-toedlich-verletzten-person-auf-dem-radweg-an-der-l-35-zwischen</t>
  </si>
  <si>
    <t>Bad Dürrenberg</t>
  </si>
  <si>
    <t>2. RF wendet auf RW, RF stürzt auf FB unter MF</t>
  </si>
  <si>
    <t>http://www.lvz-online.de/nachrichten/mitteldeutschland/79-jaehrige-radfahrerin-stirbt-nach-unfall-in-bad-duerrenberg/r-mitteldeutschland-a-237466.html</t>
  </si>
  <si>
    <t>Uthleben</t>
  </si>
  <si>
    <t>bei Müll- und Schrottsammelaktion unter mitfahrenden Traktor gestürzt</t>
  </si>
  <si>
    <t>http://www.thueringer-allgemeine.de/startseite/detail/-/specific/60-Jaehriger-kam-waehrend-einer-Schrottsammelaktion-in-Uthleben-ums-Leben-1495986305</t>
  </si>
  <si>
    <t>Schwandorf</t>
  </si>
  <si>
    <t>unbeleuchtetes MTB</t>
  </si>
  <si>
    <t>http://www.polizei.bayern.de/lka/news/presse/aktuell/index.html/199542</t>
  </si>
  <si>
    <t>Altenschwand</t>
  </si>
  <si>
    <t>nachts</t>
  </si>
  <si>
    <t>http://www.oberpfalznetz.de/nachrichten/4151528-510-radfahrer_getoetet,1,0.html</t>
  </si>
  <si>
    <t>Aalen Schwäbisch Hall</t>
  </si>
  <si>
    <t>2 RF frontal in RW-Unterführung</t>
  </si>
  <si>
    <t>Fahrrad</t>
  </si>
  <si>
    <t>Bedarfsampel ignoriert, ohne Licht</t>
  </si>
  <si>
    <t>http://www.presseportal.de/polizeipresse/pm/110972/2732119/pol-ka-ka-karlsruhe-betagter-radfahrer-nach-verkehrsunfall-verstorben?search=Radfahrer%2Cverstorben</t>
  </si>
  <si>
    <t>Nürnberger Knoblauchsland</t>
  </si>
  <si>
    <t>li RW, von RA Traktor erfasst</t>
  </si>
  <si>
    <t>http://www.infranken.de/regional/nuernberg/82-jaehrige-Radfahrerin-von-Traktor-erfasst-und-schwer-verletzt;art88523,701915</t>
  </si>
  <si>
    <t>RF, mit Bus</t>
  </si>
  <si>
    <t>Halberstadt</t>
  </si>
  <si>
    <t>http://www.volksstimme.de/mobile_website/lokal_mobil/halberstadt_mobil/1391115_Fahrradfahrer-stirbt-nach-Zusammenstoss-mit-Pkw.html</t>
  </si>
  <si>
    <t>http://goo.gl/maps/MOF7J</t>
  </si>
  <si>
    <t>http://goo.gl/maps/DGfWQ</t>
  </si>
  <si>
    <t>Ein Radfahrer ist auf der Bundesstraße 269 in der Nähe von Sotzweiler im Saarland von einem Bus angefahren und tödlich verletzt worden. Der 36-Jährige starb an der Unfallstelle, wie die Polizei am Donnerstag mitteilte. Der 65 Jahre alte Busfahrer erlitt eine Schock. Den Ermittlungen zufolge fuhren Radler und Bus in Richtung Tholey (Landkreis St. Wendel), als sie aus zunächst ungeklärtem Grund kollidierten. Der Radfahrer stürzte in den Straßengraben. Den genauen Unfallhergang soll ein Gutachter klären.</t>
  </si>
  <si>
    <t>Rad mit Licht an liegt auf RW, RW-Ende 100 m hinter Unfallstelle, 2-&gt;1 Fahrstreifenzusammenführung direkt an Unfallstelle, 7200DTV, 3,9 % SLV</t>
  </si>
  <si>
    <t>http://www.welt.de/regionales/rheinland-pfalz-saarland/article134556141/Radfahrer-stirbt-nach-Kollision-mit-Bus.html</t>
  </si>
  <si>
    <t>Am 12.09.2014, gegen 19:15 Uhr wurde der Einsatzleitstelle im Polizeipräsidium Neubrandenburg bekannt, dass ein aufmerksamer Kradfahrer auf der Verbindungsstraße zwischen Sülten und Bredenfelde, Landkreis Mecklenburgische Seenplatte, ein Fahrrad und eine zunächst unbekannte weibliche Person mit schwersten Kopfverletzungen , bewusstlos am Straßenrand liegend, aufgefunden hat. Die Frau wurde durch Rettungskräfte in das Klinikum Neubrandenburg verbracht und dort stationär aufgenommen. Erste Ermittlungen ergaben, dass es sich bei der Verletzten um eine 61-jährige Frau aus der Region handelt. Die Kriminalpolizei hat die Ermittlungen aufgenommen. Die Ermittlungen zum Unfallhergang dauern an.</t>
  </si>
  <si>
    <t>solo oder Ü m Unfallflucht</t>
  </si>
  <si>
    <t>(Alle)</t>
  </si>
  <si>
    <t>Anzahl von Ort</t>
  </si>
  <si>
    <t>VF+FQ</t>
  </si>
  <si>
    <t>Überholen</t>
  </si>
  <si>
    <t>Toter Winkel</t>
  </si>
  <si>
    <t>Bahnüb.</t>
  </si>
  <si>
    <t>2013abs</t>
  </si>
  <si>
    <t>2014abs</t>
  </si>
  <si>
    <r>
      <t xml:space="preserve">S </t>
    </r>
    <r>
      <rPr>
        <sz val="10"/>
        <rFont val="Arial"/>
        <family val="2"/>
      </rPr>
      <t>VF+FQ</t>
    </r>
  </si>
  <si>
    <t>Frontalzusammenstoß</t>
  </si>
  <si>
    <t>andere Ursache</t>
  </si>
  <si>
    <t>Alter         von</t>
  </si>
  <si>
    <t>jünger kumul.</t>
  </si>
  <si>
    <t>Kumuliert</t>
  </si>
  <si>
    <t>älter kumul.</t>
  </si>
  <si>
    <t>Schauplatz diesmal: die Bundesstraße 421 zwischen Dockweiler und dem Dauner Stadtteil Waldkönigen. Auf diesem Streckenabschnitt ereignete sich nach Mitteilung der Polizeiinspektion in Daun am Montag kurz vor 11 Uhr ein folgenschwerer Verkehrsunfall. Beteiligt waren ein Autofahrer und eine Radfahrerin. Der 75 Jahre alte Fahrer, der laut Polizei aus der Verbandsgemeinde Gerolstein stammt, war mit seinem Wagen auf der Bundesstraße von Dockweiler nach Daun unterwegs. Etwa in Höhe der Einfahrt zur Firma Allrad-Keul in Waldkönigen kollidierte er mit der in gleicher Richtung fahrenden 69-jährigen Fahrradfahrerin aus der Verbandsgemeinde Daun. Die Frau wurde vom Auto des 75-Jährigen erfasst und in den Straßengraben geschleudert. Dabei zog sie sich schwere Verletzungen zu. Trotz sofort eingeleiteter Wiederbelebungsmaßnahmen durch einen Notarzt starb die Frau aber noch an der Unfallstelle.</t>
  </si>
  <si>
    <t>Ortseingang, Kreuzung mit Abbiegerspuren, DTV 3200, 6% SLV</t>
  </si>
  <si>
    <t>http://goo.gl/maps/c3f6S</t>
  </si>
  <si>
    <t>http://www.wir-in-rheinhessen.de/2014/04/10/13-jaehriger-junge-ist-nach-dem-schweren-fahrradunfall-mittwoch-gestorben/</t>
  </si>
  <si>
    <t>Goldbeck</t>
  </si>
  <si>
    <t>auf RW gg Verkehrszeichen, Straßenbeleuchtung aus</t>
  </si>
  <si>
    <t>http://www.volksstimme.de/nachrichten/lokal/stendal/1259597_Radfahrer-toedlich-verletzt.html</t>
  </si>
  <si>
    <t>Kollaps, vom GW auf FB unter LKW, ebike</t>
  </si>
  <si>
    <t>http://www.lvz-online.de/leipzig/polizeiticker/polizeiticker-leipzig/83-jaehriger-radfahrer-stirbt-nach-unfall-mit-lkw-im-leipziger-zentrum-west/r-polizeiticker-leipzig-a-234578.html</t>
  </si>
  <si>
    <t>Laupheim</t>
  </si>
  <si>
    <t>AF biegt li ab, RF GV</t>
  </si>
  <si>
    <t>http://www.presseportal.de/polizeipresse/pm/110979/2713736/pol-ul-bc-laupheim-radfahrer-erleidet-toedliche-verletzungen</t>
  </si>
  <si>
    <t>unbeschrankter BÜ</t>
  </si>
  <si>
    <t>http://www.die-glocke.de/lokalnachrichten/kreiswarendorf/wadersloh/Radfahrer-stirbt-nach-Unfall-mit-Zug-0c8f8436-1c13-4bb0-b471-2ff718a5db84-ds</t>
  </si>
  <si>
    <t>Rietberg Mastholt</t>
  </si>
  <si>
    <t>http://www.presseportal.de/polizeipresse/pm/23127/2717116/pol-gt-radfahrerin-toedlich-verletzt</t>
  </si>
  <si>
    <t>Marburg</t>
  </si>
  <si>
    <t>http://www.op-marburg.de/Lokales/Marburg/Radfahrer-stirbt</t>
  </si>
  <si>
    <t>Düsseldorf</t>
  </si>
  <si>
    <t>http://www.express.de/duesseldorf/e-bike-drama-fahrer--73--stuerzt-vom-rad---tot-,2858,26906868.html</t>
  </si>
  <si>
    <t>Stemwede Minden Lübbecke</t>
  </si>
  <si>
    <t>http://www.presseportal.de/polizeipresse/pm/43553/2717742/pol-mi-stemwede-ot-oppendorf-toedlich-verletzter-radfahrer-bei-verkehrsunfall-mit-pkw?search=Radfahrer%2Ct%F6dlich</t>
  </si>
  <si>
    <t>Neuffen</t>
  </si>
  <si>
    <t>http://goo.gl/maps/nfqAv</t>
  </si>
  <si>
    <t>http://www.tagesspiegel.de/berlin/polizei-justiz/nach-unfall-mit-bvg-bus-in-altglienicke-radfahrer-stirbt-im-krankenhaus/9868688.html</t>
  </si>
  <si>
    <t>Dillingen</t>
  </si>
  <si>
    <t>http://www.abendzeitung-muenchen.de/inhalt.freund-musste-alles-ansehen-vom-zug-erfasst-radfahrer-an-bahnuebergang-getoetet.9b843a10-3c35-481f-bece-b6c797c2b046.html</t>
  </si>
  <si>
    <t>Schweinsberg Rüdigheim</t>
  </si>
  <si>
    <t>http://www.op-marburg.de/Lokales/Ostkreis/Radfahrerin-erliegt-ihren-schweren-Verletzungen</t>
  </si>
  <si>
    <t>Keltern-Dietenhausen</t>
  </si>
  <si>
    <t>RF übersieht AF</t>
  </si>
  <si>
    <t>http://www.presseportal.de/polizeipresse/pm/110972/2733209/pol-ka-enzkreis-keltern-dietenhausen-lebensgefaehrlich-verletzter-radfahrer-verstorben?search=Radfahrer%2Cverstorben</t>
  </si>
  <si>
    <t>München</t>
  </si>
  <si>
    <t xml:space="preserve">RF weicht Pfütze n li aus, nachfolgender LF kann nicht mehr ausweichen </t>
  </si>
  <si>
    <t>http://www.abendzeitung-muenchen.de/inhalt.neuaubing-radler-86-von-lkw-ueberrollt.2cb52c4c-558b-4dbd-91e9-83abe98a4966.html</t>
  </si>
  <si>
    <t>http://goo.gl/maps/8g7FN</t>
  </si>
  <si>
    <t>Reinbek</t>
  </si>
  <si>
    <t>LKW verliert Kontrolle und erfasst stehende RF auf GW</t>
  </si>
  <si>
    <t>http://stormarnlive.de/region/artikel/item/1716-horror-unfall-in-reinbek-m%C3%A4dchen-10-auf-fu%C3%9Fweg-von-lastwagen-erfasst-%E2%80%93-lebensgefahr</t>
  </si>
  <si>
    <t>Homberg</t>
  </si>
  <si>
    <t>Auffahrunfall GV, PKW schleudert in RF</t>
  </si>
  <si>
    <t>http://www.osthessen-zeitung.de/einzelansicht/news/2014/mai/aktuell-schwerer-verkehrsunfall-mit-fahrradfahrer-in-homberg.html</t>
  </si>
  <si>
    <t>Kitzingen</t>
  </si>
  <si>
    <t>LKW überrollt beim Anfahren RF</t>
  </si>
  <si>
    <t>http://www.radiogong.com/news/regionalnews-aus-mainfranken.html?content=kitzingen-montagabend-radfahrer-leben&amp;singleID=37289</t>
  </si>
  <si>
    <t>Moers Meerbeck</t>
  </si>
  <si>
    <t>RF überquert unvermittelt FB</t>
  </si>
  <si>
    <t>http://www.general-anzeiger-bonn.de/region/koeln/Radfahrer-toedlich-verunglueckt-article1519795.html</t>
  </si>
  <si>
    <t>http://www.rp-online.de/nrw/staedte/krefeld/sturmnacht-radfahrer-28-in-huels-durch-fallenden-baum-getoetet-aid-1.4301965</t>
  </si>
  <si>
    <t>http://www.tz.de/muenchen/stadt/milbertshofen-am-hart-ort43344/schwerer-unfall-frankfurter-ring-muenchen-radler-3626004.html</t>
  </si>
  <si>
    <t>Ilsede</t>
  </si>
  <si>
    <t>RF tot auf Parkstreifen gefunden</t>
  </si>
  <si>
    <t>http://www.presseportal.de/polizeipresse/pm/56519/2761487/pol-sz-pressebericht-der-polizeiinspektion-salzgitter-wolfenbuettel-peine-vom-13-06-14-12-00-uhr?search=Radfahrer%2Ct%F6dlich</t>
  </si>
  <si>
    <t>bergab Kontrolle verloren, Kollision mit Traktor Heupresse im GV</t>
  </si>
  <si>
    <t>http://www.kreisfeuerwehr-osnabrueck.de/2014_06_13_ostercappeln.html</t>
  </si>
  <si>
    <t>Velten</t>
  </si>
  <si>
    <t>http://www.reportnet24.de/brandenburg-berlin/radfahrerin-stirbt-bei-schweren-unfall-in-velten-lkw-erfasst-frau-48/</t>
  </si>
  <si>
    <t>Ettlingen</t>
  </si>
  <si>
    <t>Obergessertshausen</t>
  </si>
  <si>
    <t>PKW kommt auf GegeFB ab, Rennrad</t>
  </si>
  <si>
    <t>http://www.br.de/nachrichten/schwaben/unfall-obergessertshausen-radler-tot-100.html</t>
  </si>
  <si>
    <t>http://www.berlin.de/aktuelles/berlin/3521544-958092-15jaehriger-radfahrer-wird-von-auto-erfa.html</t>
  </si>
  <si>
    <t>mit RF auf RW</t>
  </si>
  <si>
    <t>http://www.stuttgarter-zeitung.de/inhalt.blaulicht-aus-der-region-stuttgart-17-juni-radfahrer-erliegt-seinen-verletzungen.27421cef-1b7d-4430-af36-fafda3a4d7ec.html</t>
  </si>
  <si>
    <t>Großschönau</t>
  </si>
  <si>
    <t>http://www.oberlausitztv.de/nachrichten/Radfahrer_tot_aufgefunden-9401.html</t>
  </si>
  <si>
    <t>Hohenroda</t>
  </si>
  <si>
    <t>Frau fährt auf anhaltenden RF auf, Ehemann</t>
  </si>
  <si>
    <t>http://www.n-tv.de/panorama/Frau-stirbt-auf-Weg-zum-Helmkauf-article13058171.html</t>
  </si>
  <si>
    <t>Stetten Bissingen</t>
  </si>
  <si>
    <t>andere</t>
  </si>
  <si>
    <t>http://www.mainpost.de/regional/kitzingen/Radfahrer-tot-im-Strassengraben-gefunden;art773,8268047</t>
  </si>
  <si>
    <t>Lindenberg Lindau Scheidegg</t>
  </si>
  <si>
    <t>aus Feldweg, mit MF, ebike</t>
  </si>
  <si>
    <t>http://www.allgaeuhit.de/Westallgaeu-Lindenberg-Getoeteter-Radfahrer-bei-Lindenberg-identifiziert-Rentner-aus-Hutstadt-bei-Unfall-getoetet-article10005992.html</t>
  </si>
  <si>
    <t>http://www.berliner-kurier.de/polizei-justiz/bereits-8-radfahrer-toedlich-verunglueckt-lkw-rammt--radlerin---tot-,7169126,28047886.html</t>
  </si>
  <si>
    <t>Mertingen</t>
  </si>
  <si>
    <t>http://www.presseportal.de/polizeipresse/pm/50510/2768860/pol-du-meiderich-radfahrer-nach-sturz-verstorben?search=Radfahrer%2Cverstorben</t>
  </si>
  <si>
    <t>Immenstadt</t>
  </si>
  <si>
    <t>bergab in Fluss und gg Baum</t>
  </si>
  <si>
    <t>http://www.merkur-online.de/aktuelles/bayern/radfahrerin-stuerzt-flussbett-3645517.html</t>
  </si>
  <si>
    <t>Niederwinkling</t>
  </si>
  <si>
    <t>RF, von Feldweg aus</t>
  </si>
  <si>
    <t>http://www.wochenblatt.de/nachrichten/straubing/regionales/Tragoedie-in-Niederwinkling-Radfahrerin-14-kollidiert-mit-Auto-tot-;art1169,249371</t>
  </si>
  <si>
    <t>Neusalza-Spremberg</t>
  </si>
  <si>
    <t>http://www.freiepresse.de/NACHRICHTEN/SACHSEN/Radfahrer-stirbt-nach-Sturz-in-Ostsachsen-artikel8871349.php</t>
  </si>
  <si>
    <t>oder VF,  K1 hat RW, mit MR</t>
  </si>
  <si>
    <t>http://www.morgenweb.de/newsticker/neustadt-radfahrerin-stirbt-bei-unfall-1.1759960</t>
  </si>
  <si>
    <t>Großweil</t>
  </si>
  <si>
    <t>vermisst gemeldet</t>
  </si>
  <si>
    <t>http://www.merkur-online.de/lokales/garmisch-partenkirchen/landkreis/polizei-findet-vermissten-radler-grossweil-3648754.html</t>
  </si>
  <si>
    <t>Stadtroda</t>
  </si>
  <si>
    <t>mit MR RF aus Wald zum RW</t>
  </si>
  <si>
    <t>https://maps.google.de/maps?q=Sch%C3%B6nau+bodensee&amp;hl=de&amp;ie=UTF8&amp;ll=47.580159,9.679749&amp;spn=0.002247,0.004823&amp;sll=47.916342,7.934875&amp;sspn=1.143121,2.469177&amp;hnear=Sch%C3%B6nau&amp;t=h&amp;z=18&amp;lci=bike</t>
  </si>
  <si>
    <t xml:space="preserve">Der 37-jährige Lampertheimer, der bei einem Verkehrsunfall auf der Bundesstraße 44 zwischen Bürstadt und Lampertheim in der Nacht zum 14. September schwer verletzt wurde, ist in einem Krankenhaus an den Folgen seiner schweren Verletzungen gestorben. Der 37-jährige Radfahrer, der nach den bisherigen Erkenntnissen ohne Licht unterwegs war, war am Sonntag vor einer Woche gegen 00.40 Uhr auf der zweispurigen Bundesstraße 44 zwischen Bürstadt und Lampertheim von einem Auto erfasst worden. </t>
  </si>
  <si>
    <t>RF ohne Licht nachts, KFS?, Parallelweg vorhanden, DTV 14.800, 5%SLV</t>
  </si>
  <si>
    <t>https://maps.google.de/maps?q=lampertheim&amp;hl=de&amp;ll=49.62056,8.459639&amp;spn=0.002158,0.004823&amp;sll=49.65296,8.469086&amp;sspn=0.276061,0.617294&amp;t=h&amp;hnear=Lampertheim,+Darmstadt,+Hessen&amp;z=18</t>
  </si>
  <si>
    <t>an Abzweigung mit Sperrfläche und LA-Spur, entweder Ü, RF LA od. RF schiebt, dunkel, Plastiktüte, Reisetasche und Wolldecke am Lenker, MTB ohne Licht, Hinterrad unbeschädigt, Auto re Scheinwerfer, re Spiegel + WS-Scheibe re</t>
  </si>
  <si>
    <t>http://www.express.de/koeln/kollision-in-junkersdorf-fahrradfahrer--62--in-lebensgefahr-,2856,29171824.html</t>
  </si>
  <si>
    <t>http://goo.gl/maps/Yw1us</t>
  </si>
  <si>
    <t>2. RF überholt anfahrenden RF an Radfurt, 8.12. verstorben</t>
  </si>
  <si>
    <t>RF LA zu Läden auf li Straßenseite?</t>
  </si>
  <si>
    <t>"Fahrstreifenwechsel" lt. poliz. PM, Dahlemer Weg 122, Richtg Süden, rechts der Fahrbahn mit Grünstreifen sep. Gleiskörper, dahinter paralleler Erschließungsweg, Unfallstelle 20 m vor Kreuzung</t>
  </si>
  <si>
    <t>Weilheim-Teck</t>
  </si>
  <si>
    <t>RF FQ v Feldweg aus</t>
  </si>
  <si>
    <t>http://www.stuttgarter-zeitung.de/inhalt.blaulicht-aus-der-region-stuttgart-19-dezember-von-lkw-erfasst-und-getoetet.cc547bc9-c2f1-415b-852d-cb758f061e71.html</t>
  </si>
  <si>
    <t>http://www.presseportal.de/polizeipresse/pm/110969/2744449/pol-aa-kreis-schwaebisch-hall-unfaelle-in-schrozberg-cr-blaufelden-sha-mainhardt-oberrot?search=Radfahrer%2Cverstorben</t>
  </si>
  <si>
    <t>Mertendorf</t>
  </si>
  <si>
    <t>bergab RF unter LKW GV</t>
  </si>
  <si>
    <t>http://www.otz.de/web/zgt/leben/blaulicht/detail/-/specific/Radfahrer-im-Saale-Holzland-toedlich-verunglueckt-292935806</t>
  </si>
  <si>
    <t>Weener</t>
  </si>
  <si>
    <t>kopfüber in Wassergraben, ertrunekn</t>
  </si>
  <si>
    <t>http://www.on-online.de/-news/artikel/123930/Radfahrer-bei-Unfall-toedlich-verletzt</t>
  </si>
  <si>
    <t>Bönebüttel</t>
  </si>
  <si>
    <t>http://www.kn-online.de/Lokales/Ploen/Fahrradfahrer-stirbt-nach-Zusammenstoss-mit-Auto</t>
  </si>
  <si>
    <t>Dornstadt Bollingen</t>
  </si>
  <si>
    <t>https://maps.google.de/maps?q=Renningen&amp;hl=de&amp;ie=UTF8&amp;ll=48.758381,8.937024&amp;spn=0.002096,0.002411&amp;sll=48.027167,12.768559&amp;sspn=0.004456,0.009645&amp;oq=renning&amp;t=h&amp;hnear=Renningen,+Stuttgart,+Baden-W%C3%BCrttemberg&amp;lci=bike&amp;z=19</t>
  </si>
  <si>
    <t>Mit lebensgefährlichen Verletzungen musste eine Fahrradfahrerin (Alter derzeit noch unbekannt) am Freitagnachmittag mit einem Rettungshubschrauber in eine Klinik eingeliefert werden. Die Frau befuhr gegen 14.15 Uhr mit ihrem Damen-Pedelec die Rückershagener Straße ortsauswärts. Kurz vor dem Ortsende wurde sie von einer 28 Jahre alten Fahrerin eines Golfs überholt. Während des Überholvorgangs kam es aus noch unbekannter Ursache zur Streif-Kollision der beiden Fahrzeuge. Hierdurch stürzte die Fahrradfahrerin und verletzte sich lebensgefährlich. Sie wurde durch eine Rettungswagenbesatzung sowie einem hinzugerufenen Notarzt erstversorgt und schließlich mit dem Hubschrauber abtransportiert. Der Unfallaufnahmedienst der Verkehrspolizei Kirchberg bittet unter Telefon 07904/94260 um Zeugenhinweise zum Unfall.</t>
  </si>
  <si>
    <t>Dorf, Ortsausgang, lt. gmaps Straße für RF geeignet</t>
  </si>
  <si>
    <t>http://www.ruhrnachrichten.de/staedte/dortmund/44141-Innenstadt~/Im-Defdahl-80-jaehriger-Radfahrer-bei-Unfall-schwer-verletzt;art930,2422274</t>
  </si>
  <si>
    <t>Ludwigsburg</t>
  </si>
  <si>
    <t>http://www.presseportal.de/polizeipresse/pm/110974/2783368/pol-lb-ludwigsburg-radfahrer-stirbt-nach-sturz-polizei-sucht-zeugen</t>
  </si>
  <si>
    <t>Meldung url</t>
  </si>
  <si>
    <t>https://maps.google.de/maps?q=L%C3%BCmernweg,+Rheda-Wiedenbr%C3%BCck&amp;hl=de&amp;ie=UTF8&amp;ll=51.811706,8.293498&amp;spn=0.008238,0.01929&amp;sll=52.424512,13.276119&amp;sspn=0.032713,0.077162&amp;oq=l%C3%BCmernw&amp;hnear=L%C3%BCmernweg,+33378+Rheda-Wiedenbr%C3%BCck&amp;t=h&amp;z=16</t>
  </si>
  <si>
    <t>Aalen</t>
  </si>
  <si>
    <t>http://www.presseportal.de/polizeipresse/pm/110969/2778577/pol-aa-stoedtlen-am-morgen-verletzter-radfahrer-verstorben</t>
  </si>
  <si>
    <t>Aulendorf</t>
  </si>
  <si>
    <t>in Kurve übersehen, RF Warnweste</t>
  </si>
  <si>
    <t>http://goo.gl/maps/oo5Nk</t>
  </si>
  <si>
    <t>RF, oder PKW frontal auf li Spur</t>
  </si>
  <si>
    <t>http://www.svz.de/lokales/ludwigsluster-tageblatt/radfahrer-stirbt-bei-unfall-id7668916.html</t>
  </si>
  <si>
    <t>mit Bus, zum RW</t>
  </si>
  <si>
    <t>Lampertswalde</t>
  </si>
  <si>
    <t>http://www.freiepresse.de/SACHSEN/Radfahrer-stuerzt-in-Graben-und-stirbt-Polizei-sucht-Zeugen-artikel9055720.php</t>
  </si>
  <si>
    <t>Kollaps + Sturz in Graben</t>
  </si>
  <si>
    <t>http://goo.gl/maps/jZQtW</t>
  </si>
  <si>
    <t>RF LA, 1. AF üb+streift, RF stürzt,  2. AF überrollt, möglicherweise Hund geführt</t>
  </si>
  <si>
    <t>RF Seitenwechsel n li z RW-Anfang, ebike</t>
  </si>
  <si>
    <t>http://www.new-facts.eu/ulm-dornstadt-radfahrerin-toedlich-verletzt-41211.html</t>
  </si>
  <si>
    <t>http://www.rp-online.de/nrw/staedte/kevelaer/63-jaehriger-radfahrer-tot-aufgefunden-aid-1.4502340</t>
  </si>
  <si>
    <t>Hamminkeln</t>
  </si>
  <si>
    <t>separate RW-Furt nb Kreuzung</t>
  </si>
  <si>
    <t>http://www.borkenerzeitung.de/lokales/kreis-borken_artikel,-Radfahrerin-bei-Unfall-in-Bocholt-toedlich-verletzt-_arid,405071.html</t>
  </si>
  <si>
    <t>Endingen</t>
  </si>
  <si>
    <t>http://www.tagblatt.de/Home/nachrichten/nachrichten-newsticker_artikel,-Radfahrer-nimmt-Auto-die-Vorfahrt-und-stirbt-_arid,272246.html</t>
  </si>
  <si>
    <t>Mannheim</t>
  </si>
  <si>
    <t>http://www.rnz.de/ticker_regional/LINK00_20140907112700_110746220-Mannheim-Neckarau-65-jaehriger-Radfahrer-stirb.html</t>
  </si>
  <si>
    <t>FQ zum RW</t>
  </si>
  <si>
    <t>http://www.noz.de/lokales/hilter/artikel/511575/radfahrer-stirbt-nach-unfall-in-hilter</t>
  </si>
  <si>
    <t>Hirschaid Bamberg</t>
  </si>
  <si>
    <t>http://www.infranken.de/regional/bamberg/Radfahrerin-stirbt-nach-Kollision-mit-Lkw-in-Hirschaid;art212,826309</t>
  </si>
  <si>
    <t>Kreuztal Siegen</t>
  </si>
  <si>
    <t>AF n li auf Parkpl, 2 Handbiker GV übersehen</t>
  </si>
  <si>
    <t>http://www.ffh.de/news-service/ffh-nachrichten/nController/News/nAction/show/nCategory/mittelhessen/nId/48853/nItem/radfahrer-nahe-siegen-bei-unfall-getoetet.html</t>
  </si>
  <si>
    <t>mit Pedal hängengeblieben, Rippenbrüche</t>
  </si>
  <si>
    <t>http://www.mannheim24.de/region/ohne-fremdverschulden-stuerzt-radfahrer-76-ludwigshafen-rheingoenheim-toedlich-4145725.html</t>
  </si>
  <si>
    <t>Straubing Dingolfing</t>
  </si>
  <si>
    <t>auf FG-Furt</t>
  </si>
  <si>
    <t>http://www.regio-aktuell24.de/77-jaehriger-radfahrer-getoetet-von-autofahrerin-erfasst-29532/</t>
  </si>
  <si>
    <t>Hergatz Eglofs</t>
  </si>
  <si>
    <t>http://www.allgaeuhit.de/Westallgaeu-Eglofs-Lindauer-bei-Radunfall-nahe-Eglofs-getoetet-Auto-erfasst-79jaehrigen-Radler-auf-der-B12-article10006855.html</t>
  </si>
  <si>
    <t>Bielefeld</t>
  </si>
  <si>
    <t>Stadtbahn</t>
  </si>
  <si>
    <t>http://www.nw-news.de/owl/11267516_Radfahrer_in_Bielefeld_bei_Unfall_getoetet.html</t>
  </si>
  <si>
    <t>Kippenheim</t>
  </si>
  <si>
    <t>AF fährt in GV, 2. RF svl</t>
  </si>
  <si>
    <t>http://www.tv-suedbaden.de/kippenheim-56jaehrige-radfahrerin-nach-verkehrsunfall-verstorben-74337/</t>
  </si>
  <si>
    <t>Lehrte</t>
  </si>
  <si>
    <t>http://www.ramasuri.de/182394/nachrichten/polizeimeldungen/radfahrer-von-auto-erfasst-und-getoetet/</t>
  </si>
  <si>
    <t>Dessau-Roßlau</t>
  </si>
  <si>
    <t>http://www.welt.de/newsticker/dpa_nt/regiolinegeo/sachsenanhalt/article130104517/Radfahrerin-bei-Unfall-toedlich-verletzt.html</t>
  </si>
  <si>
    <t>Riesa</t>
  </si>
  <si>
    <t>http://www.sz-online.de/sachsen/radfahrerin-bei-unfall-mit-lastwagen-getoetet--2885215.html</t>
  </si>
  <si>
    <t>Varel</t>
  </si>
  <si>
    <t>RF überholt RF, mit Kopf gg Baum</t>
  </si>
  <si>
    <t>http://www.nwzonline.de/varel/ohne-helm-radler-verstorben_a_15,0,1048488271.html</t>
  </si>
  <si>
    <t>RF weicht von RW auf FB aus</t>
  </si>
  <si>
    <t>http://www.tagesspiegel.de/berlin/polizei-justiz/berlin-prenzlauer-berg-radfahrer-stirbt-nach-verkehrsunfall/9978882.html</t>
  </si>
  <si>
    <t>Cremlingen</t>
  </si>
  <si>
    <t>RF nach Crash von Brücke gestürzt</t>
  </si>
  <si>
    <t>http://www.haz.de/Nachrichten/Der-Norden/Uebersicht/Radfahrerin-stuerzt-nach-Zusammenstoss-mit-Auto-von-Bruecke-und-stirbt</t>
  </si>
  <si>
    <t>Hornburg</t>
  </si>
  <si>
    <t>RF LA GV</t>
  </si>
  <si>
    <t>http://www.haz.de/Nachrichten/Der-Norden/Uebersicht/Radfahrer-wird-beim-Abbiegen-im-Kreis-Wolfenbuettel-von-Auto-erfasst-und-getoetet</t>
  </si>
  <si>
    <t>http://www.presseportal.de/polizeipresse/pm/108747/2829867/pol-nb-kradfahrer-findet-verletzte-frau</t>
  </si>
  <si>
    <t>https://maps.google.de/maps?q=s%C3%BClten&amp;hl=de&amp;ie=UTF8&amp;ll=53.615359,12.966549&amp;spn=0.010667,0.01929&amp;sll=53.59821,12.932281&amp;sspn=0.170737,0.308647&amp;t=h&amp;hnear=S%C3%BClten,+17153+Briggow&amp;z=16</t>
  </si>
  <si>
    <t>Horstmar</t>
  </si>
  <si>
    <t>RF aus Wirtschaftsweg z RW, 2. RF SVL</t>
  </si>
  <si>
    <t>http://www.prosos.org/sosnews1128988.html</t>
  </si>
  <si>
    <t>Peine</t>
  </si>
  <si>
    <t>http://www.paz-online.de/Peiner-Land/Stadt-Peine/Verletzte-Radlerin-erlag-ihren-Verletzungen</t>
  </si>
  <si>
    <t>Ein 74-jähriger Radler befuhr am Mittwochnachmittag gegen 13.30 Uhr die Landesstraße 1168 von Stetten in Richtung Bissingen. Kurz vor einem Parkplatz näherte sich von hinten ein Mercedes. Der 22-jährige Fahrer erfasste aus bislang unbekanntem Grund den vor ihm fahrenden 74-Jährigen. Der Radfahrer wurde nach Angaben der Polizei gegen das Auto geschleudert und erlitt dabei tödliche Verletzungen.</t>
  </si>
  <si>
    <t>FQ??, Radwegende 90° z FB!, Straße lt Gmaps "geeignet für RF"</t>
  </si>
  <si>
    <t>Neustadt/Weinstraße</t>
  </si>
  <si>
    <t>Hallerndorf Forchheim</t>
  </si>
  <si>
    <t>http://www.presseportal.de/polizeipresse/pm/11187/2898946</t>
  </si>
  <si>
    <t>https://maps.google.de/maps?q=Bissingen,+Herbrechtingen&amp;hl=de&amp;ie=UTF8&amp;ll=48.561549,10.191214&amp;spn=0.002205,0.004823&amp;sll=48.719603,10.619667&amp;sspn=0.008791,0.01929&amp;oq=bissingen+&amp;t=h&amp;hnear=Bissingen+Herbrechtingen,+Stuttgart,+Baden-W%C3%BCrttemberg&amp;z=18</t>
  </si>
  <si>
    <t>k</t>
  </si>
  <si>
    <t>Rastede Leuchtenburg</t>
  </si>
  <si>
    <t>http://www.kreiszeitung.de/lokales/niedersachsen/rastede-81-jaehriger-radfahrer-stirbt-unfall-3857924.html</t>
  </si>
  <si>
    <t>http://www.stuttgarter-nachrichten.de/inhalt.remseck-am-neckar-radler-stirbt-bei-lkw-unfall.2d0d0bab-a43f-4fd6-8c96-9869d2c5da5d.html</t>
  </si>
  <si>
    <t>http://goo.gl/maps/vGDzp</t>
  </si>
  <si>
    <t>Dreiradfahrer, vermutl. solo</t>
  </si>
  <si>
    <t>Lingen</t>
  </si>
  <si>
    <t>an Querungshilfe</t>
  </si>
  <si>
    <t>http://www.noz.de/lokales/lingen/artikel/531730/radfahrerin-nach-unfall-in-lingen-in-lebensgefahr-3#gallery&amp;0&amp;3&amp;531730</t>
  </si>
  <si>
    <t>http://goo.gl/maps/4FIjb</t>
  </si>
  <si>
    <t>Fehler beim Einfahren von RF / AF</t>
  </si>
  <si>
    <t>Vorfahrtfehler RF / AF</t>
  </si>
  <si>
    <t>Eine 51-jährige Autofahrerin hatte ihn in einer Kurve übersehen. Der Senior Mann wurde 20 Meter weit in den Straßengraben geschleudert und starb noch an der Unfallstelle. Er hatte eine orangene Warnweste an, trug aber keinen Helm.</t>
  </si>
  <si>
    <t>Freiberg</t>
  </si>
  <si>
    <t>http://www.swp.de/bietigheim/lokales/blaulicht/Radfahrer-erliegt-Verletzungen;art1188831,2960874</t>
  </si>
  <si>
    <t>http://www.augsburger-allgemeine.de/donauwoerth/Rentner-stirbt-nach-Sturz-von-Fahrrad-id31067402.html</t>
  </si>
  <si>
    <t>Gräfenhainichen</t>
  </si>
  <si>
    <t>http://www.mz-web.de/wittenberg-graefenhainichen/radfahrer-stirbt--auf-der-strasse,20641128,28065022.html</t>
  </si>
  <si>
    <t>Herne</t>
  </si>
  <si>
    <t>auf RW gg Wand</t>
  </si>
  <si>
    <t>http://www.halloherne.de/artikel/radfahrer-toedlich-verunglueckt-2634.htm</t>
  </si>
  <si>
    <t>Seebruck</t>
  </si>
  <si>
    <t>RF, AF v li, "FQ"</t>
  </si>
  <si>
    <t>http://www.chiemgau24.de/chiemgau/chiemsee/seeon/nach-schwerem-unfall-seebruck-rentner-3764348.html</t>
  </si>
  <si>
    <t>Tittmoning</t>
  </si>
  <si>
    <t>Fahrerflucht, nachts, Kreisstraße</t>
  </si>
  <si>
    <t>http://www.augsburger-allgemeine.de/bayern/Radfahrer-getoetet-Polizei-fahndet-nach-Autofahrer-id30946522.html</t>
  </si>
  <si>
    <t>Heiligenstadt</t>
  </si>
  <si>
    <t>http://www.presseportal.de/polizeipresse/pm/65847/2790330/pol-hsk-radfahrer-bei-verkehrsunfall-getoetet</t>
  </si>
  <si>
    <t>Ramsau</t>
  </si>
  <si>
    <t>FG</t>
  </si>
  <si>
    <t>FG quert FB</t>
  </si>
  <si>
    <t>n.b.</t>
  </si>
  <si>
    <t xml:space="preserve">  </t>
  </si>
  <si>
    <t>http://www.augsburger-allgemeine.de/bayern/86-Jaehriger-von-Radler-angefahren-und-getoetet-id30761722.html</t>
  </si>
  <si>
    <t>Traunreut</t>
  </si>
  <si>
    <t>Kontrolle verloren, Kopf gg Baum</t>
  </si>
  <si>
    <t>http://www.suedost-news.de/region+lokal/landkreis-traunstein/traunreut_artikel,-Radfahrerin-starb-bei-Unfall-_arid,151839.html</t>
  </si>
  <si>
    <t>Winterberg</t>
  </si>
  <si>
    <t>abschüssige FB, ebike</t>
  </si>
  <si>
    <t>http://winterberg-totallokal.de/?ind=lnews&amp;id=11151</t>
  </si>
  <si>
    <t>Wolgast</t>
  </si>
  <si>
    <t>RF bei grün</t>
  </si>
  <si>
    <t>http://www.ostsee-zeitung.de/Vorpommern/Usedom/Radfahrer-stirbt-nach-Unfall</t>
  </si>
  <si>
    <t>Künzing</t>
  </si>
  <si>
    <t>LKW B8</t>
  </si>
  <si>
    <t>http://www.idowa.de/region/artikel/2014/07/30/klein-lkw-uebersieht-radfahrerin-frau-stirbt-in-krankenhaus.html</t>
  </si>
  <si>
    <t>Bad Gottleuba</t>
  </si>
  <si>
    <t>RennRF bergab in GV</t>
  </si>
  <si>
    <t>http://www.sz-online.de/nachrichten/15-jaehrige-radfahrerin-bei-unfall-toedlich-verletzt-2894620.html</t>
  </si>
  <si>
    <t>Gessertshausen</t>
  </si>
  <si>
    <t>Fahrerflucht, Bus</t>
  </si>
  <si>
    <t>http://www.augsburger-allgemeine.de/augsburg-land/64-jaehrige-offenbar-von-Bus-erfasst-Radlerin-tot-id21283271.html</t>
  </si>
  <si>
    <t>https://maps.google.de/maps?q=gessertshausen+&amp;hl=de&amp;ll=48.31761,10.716066&amp;spn=0.001108,0.002411&amp;sll=52.279643,8.061468&amp;sspn=0.001019,0.002411&amp;t=h&amp;hnear=Gessertshausen,+Schwaben,+Bayern&amp;z=19&amp;lci=bike</t>
  </si>
  <si>
    <t>Pasewalk</t>
  </si>
  <si>
    <t>RF kommt auf Weg neben FB</t>
  </si>
  <si>
    <t>http://www.svz.de/nachrichten/newsticker-nord/radfahrerin-stirbt-nach-unfall-in-pasewalk-id7294121.html</t>
  </si>
  <si>
    <t>Itzehoe Schalkholz</t>
  </si>
  <si>
    <t>RF von Feldweg, ebike</t>
  </si>
  <si>
    <t>http://www.presseportal.de/polizeipresse/pm/52209/2800282/pol-iz-140805-1-schalkholz-radfahrerin-verunglueckt-toedlich</t>
  </si>
  <si>
    <t>Kitzingen Kleinlangheim</t>
  </si>
  <si>
    <t>am Straßenrand gefunden</t>
  </si>
  <si>
    <t>http://www.anc-newswire.de/2014/12/tragischer-unfall-auf-der-landstrae-15.html</t>
  </si>
  <si>
    <t>an Verkehrinsel, AF überholte andere PKW</t>
  </si>
  <si>
    <t>http://www.rp-online.de/nrw/staedte/xanten/17-jaehriger-stirbt-nach-autounfall-aid-1.4636918</t>
  </si>
  <si>
    <t>http://goo.gl/maps/Ts7S3</t>
  </si>
  <si>
    <t>AF LA, RF üb Furt</t>
  </si>
  <si>
    <t>http://www.ksta.de/kalk/toedlicher-radunfall-in-vingst,15187508,16925886.html</t>
  </si>
  <si>
    <t>Münster</t>
  </si>
  <si>
    <t>http://www.allesmuenster.de/cms/2014/10/toedlicher-unfall-mit-radfahrer/</t>
  </si>
  <si>
    <t>http://goo.gl/maps/M9vO0</t>
  </si>
  <si>
    <t>nach re von FB (od li RW), in Graben</t>
  </si>
  <si>
    <t>http://www.derwesten.de/staedte/nachrichten-aus-wesel-hamminkeln-und-schermbeck/radfahrer-78-toedlich-verunglueckt-id9996729.html</t>
  </si>
  <si>
    <t>Rottleberode</t>
  </si>
  <si>
    <t>http://www.mz-web.de/sangerhausen/mann-findet-toten-radfahrer-am-strassenrand,20641084,28932268.html</t>
  </si>
  <si>
    <t>Tautenhain</t>
  </si>
  <si>
    <t>AF übersieht RF v re auf li RW</t>
  </si>
  <si>
    <t>http://www.presseportal.de/polizeipresse/pm/110978/2788391/pol-tut-bad-duerrheim-nachtrag-zu-schwerem-verkehrsunfall-vom-17-juli-70-jaehriger-radfahrer-an-der?search=Radfahrer%2Cverstorben</t>
  </si>
  <si>
    <t>Langenlonsheim</t>
  </si>
  <si>
    <t>http://www.polizei.rlp.de/internet/nav/f6a/presse.jsp?uMen=f6a70d73-c9a2-b001-be59-2680a525fe06&amp;sel_uCon=aec46571-ea51-741c-5ec3-f1f282c266d1&amp;page=1&amp;pagesize=10</t>
  </si>
  <si>
    <t>Laußig</t>
  </si>
  <si>
    <t>von FW zum RW</t>
  </si>
  <si>
    <t>http://www.ovz-online.de/web/ovz/nachrichten/detail/-/specific/Von-Auto-erfasst-71-jaehriger-Radfahrer-stirbt-nach-Unfall-bei-Bad-Dueben-1862705741</t>
  </si>
  <si>
    <t>Planegg</t>
  </si>
  <si>
    <t>http://www.region-muenchen.de/index.php?site=news&amp;news_ID=16260&amp;metanewstitel=Region-M%FCnchen:-Radler-bei-Verkehrsunfall-get%F6tet---wer-kennt-ihn?</t>
  </si>
  <si>
    <t>Kleinlaster</t>
  </si>
  <si>
    <t>http://www.express.de/duesseldorf/schwere-verletzungen-radfahrer--77--stirbt-drei-wochen-nach-unfall,2858,28173066.html</t>
  </si>
  <si>
    <t>Eningen unter Achalm</t>
  </si>
  <si>
    <t>http://www.rtf1.de/polizeimeldungen.php?id=2827</t>
  </si>
  <si>
    <t>Friedrichshafen</t>
  </si>
  <si>
    <t>AF übersieht RF an KV</t>
  </si>
  <si>
    <t>http://www.suedkurier.de/region/bodenseekreis-oberschwaben/friedrichshafen/kurznachrichten/78-jaehrige-Radlerin-stirbt-nach-Unfall;art1014572,7111029</t>
  </si>
  <si>
    <t>Heidesee</t>
  </si>
  <si>
    <t>Zusammenstoß</t>
  </si>
  <si>
    <t>http://www1.wdr.de/studio/siegen/nrwinfos/nachrichten/studios76202.html</t>
  </si>
  <si>
    <t>Pittenhart</t>
  </si>
  <si>
    <t>tiefstehende Sonne, RF führt Hund</t>
  </si>
  <si>
    <t>http://www.rosenheim24.de/rosenheim/chiemgau/hoeslwang/schwerer-unfall-ts21-fahrradfahrer-uebersehen-4170319.html</t>
  </si>
  <si>
    <t>Dooring durch Parker, Beifahrerseite</t>
  </si>
  <si>
    <t>http://havelstadt-brandenburg.de/4-polizeimeldungen/1176-1176-brandenburg-an-der-havel-radfahrer-nach-kollision-mit-pkw-verstorben</t>
  </si>
  <si>
    <t>Seelze</t>
  </si>
  <si>
    <t>AF LA, RF v li bei Rot üb Furt</t>
  </si>
  <si>
    <t>http://www.haz.de/Hannover/Aus-der-Region/Seelze/Nachrichten/72-jaehrige-Radfahrerin-stirbt-nach-Unfall-in-Seelze-Letter</t>
  </si>
  <si>
    <t>Eschweiler</t>
  </si>
  <si>
    <t>LKW, Überqueren Kreuzung</t>
  </si>
  <si>
    <t>http://www1.wdr.de/studio/aachen/nrwinfos/nachrichten/studios57858.html</t>
  </si>
  <si>
    <t>Gräfeling</t>
  </si>
  <si>
    <t>https://www.weissblau.de/artikel/polizeibericht-vom-13072014-u-schwere-radunf-lle-1-frau-verstorben-raser-mit-ber-100-kmh</t>
  </si>
  <si>
    <t>Heimatshofen</t>
  </si>
  <si>
    <t>Kollaps, Rennrad</t>
  </si>
  <si>
    <t>http://www.abendzeitung-muenchen.de/inhalt.aying-herzinfarkt-radler-tot-neben-fahrrad-aufgefunden.189831b2-fe28-4c9b-b1d3-c6295a64cc23.html</t>
  </si>
  <si>
    <t>Denzlingen</t>
  </si>
  <si>
    <t>http://www.stimme.de/polizei/suedwesten/Radfahrer-stirbt-bei-Sturz;art1495,3136606</t>
  </si>
  <si>
    <t>Gronau</t>
  </si>
  <si>
    <t>http://www.wn.de/Muensterland/Kreis-Borken/Gronau/1646770-Vermutlich-Zusammenbruch-als-Ursache-Mann-faellt-tot-vom-Fahrrad</t>
  </si>
  <si>
    <t>Kalkar</t>
  </si>
  <si>
    <t>http://www.kle-point.de/aktuell/neuigkeiten/eintrag.php?eintrag_id=118583</t>
  </si>
  <si>
    <t>AF biegt v r ein, RF RW</t>
  </si>
  <si>
    <t>https://www.polizei.rlp.de/internet/nav/f6a/presse.jsp?uMen=f6a70d73-c9a2-b001-be59-2680a525fe06&amp;sel_uCon=f4330984-4893-6741-c5ec-3f1f282c266d&amp;page=1&amp;pagesize=10</t>
  </si>
  <si>
    <t>Flein</t>
  </si>
  <si>
    <t>VU unklar</t>
  </si>
  <si>
    <t>http://webcache.googleusercontent.com/search?q=cache:ROsZ6oDtOR0J:www.metropolnews.info/node/77489+&amp;cd=22&amp;hl=de&amp;ct=clnk&amp;gl=de&amp;client=firefox-a</t>
  </si>
  <si>
    <t>Lüsen</t>
  </si>
  <si>
    <t>http://www.ejz.de/index.php?&amp;kat=50&amp;artikel=110642461&amp;red=28&amp;ausgabe=</t>
  </si>
  <si>
    <t>Dortmund</t>
  </si>
  <si>
    <t>zunächst Fahrerflucht vermutet</t>
  </si>
  <si>
    <t>Hauptschuld</t>
  </si>
  <si>
    <t>http://www.tz.de/muenchen/stadt/allach-untermenzing-ort43355/allach-untermenzing-fahrradfahrer-stirbt-aufprall-unfall-3854172.html</t>
  </si>
  <si>
    <t>Bredenfelde</t>
  </si>
  <si>
    <t>solo oder Ü m Unfallflucht, asphaltierter Feldweg</t>
  </si>
  <si>
    <t>?</t>
  </si>
  <si>
    <t>http://goo.gl/maps/4pveK</t>
  </si>
  <si>
    <t>RF, von Nebenstr z Waldweg</t>
  </si>
  <si>
    <t>http://www.dtoday.de/regionen/lokal-nachrichten_artikel,-Radfahrer-bei-Bad-Klosterlausnitz-toedlich-verunglueckt-_arid,385811.html</t>
  </si>
  <si>
    <t>Fahrerflucht, 4:00 morgens, parallel Ringgleis-Radweg, "seitlich" angefahren, RF stand/schob, RF Alkohol</t>
  </si>
  <si>
    <t>http://www.braunschweiger-zeitung.de/lokales/Braunschweig/mysterioeser-tod-eines-17-jaehrigen-am-ringgleis-id1652375.html</t>
  </si>
  <si>
    <t>Gerabronn</t>
  </si>
  <si>
    <t>e-bike</t>
  </si>
  <si>
    <t>http://www.presseportal.de/polizeipresse/pm/110969/2875285/pol-aa-landkreis-schwaebisch-hall-fahrradfahrerin-lebensgefaehrlich-verletzt-weitere-unfaelle?search=gerabronn</t>
  </si>
  <si>
    <t>Siegen Kreuztal</t>
  </si>
  <si>
    <t>Bagger, RvL</t>
  </si>
  <si>
    <t>http://www.presseportal.de/polizeipresse/pm/65854/2875115/pol-si-nachtrag-zu-unserer-meldung-vom-07-11-bagger-erfasst-fahrradfahrer-65-jaehriger-verstirbt-an</t>
  </si>
  <si>
    <t>Miesbach</t>
  </si>
  <si>
    <t>unbeschr BÜ</t>
  </si>
  <si>
    <t>http://ruhraktuell.de/fahrradfahrer-stirbt-gelsenkirchen-nach-unfall/</t>
  </si>
  <si>
    <t>RF, ebike</t>
  </si>
  <si>
    <t>http://www.internetwache.brandenburg.de/sixcms/detail.php?id=12179407</t>
  </si>
  <si>
    <t>Ü, mit anderem RF</t>
  </si>
  <si>
    <t>http://www.maz-online.de/Lokales/Potsdam/Zwei-verunglueckte-Radfahrer-gestorben</t>
  </si>
  <si>
    <t>Lübbenau</t>
  </si>
  <si>
    <t>Straße hat RW</t>
  </si>
  <si>
    <t>http://www.lr-online.de/regionen/luebbenau-calau/Radfahrerin-bei-Unfall-in-Luebbenau-getoetet;art13825,4713987</t>
  </si>
  <si>
    <t>Steinfurt</t>
  </si>
  <si>
    <t>AF LA in Grundstück, RF GV</t>
  </si>
  <si>
    <t>http://www.op-online.de/lokales/hessen/uebersehen-rennradfahrer-stirbt-nach-unfall-kassel-3676938.html</t>
  </si>
  <si>
    <t>Schliersee</t>
  </si>
  <si>
    <t>Sturz beim Wechsel FB GW</t>
  </si>
  <si>
    <t>http://www.merkur-online.de/lokales/region-miesbach/schliersee/sturz-fahrrad-3674837.html</t>
  </si>
  <si>
    <t>Weißach</t>
  </si>
  <si>
    <t>FG-Querungshilfe vom GW</t>
  </si>
  <si>
    <t>http://www.merkur-online.de/lokales/region-tegernsee/kreuth/radler-wiessee-lebensgefaehrlich-verletzt-3666890.html</t>
  </si>
  <si>
    <t>http://goo.gl/maps/QmXhQ</t>
  </si>
  <si>
    <t>Rheda-Wiedenbrück</t>
  </si>
  <si>
    <t>RF biegt ohne Ankündigung li in GS ab, AF überholt</t>
  </si>
  <si>
    <t>http://www.die-glocke.de/lokalnachrichten/kreisguetersloh/77-jaehrige-Radfahrerin-toedlich-verletzt-e3bcb78f-39f3-4be5-a30b-667f84f20131-ds</t>
  </si>
  <si>
    <t>http://www.badisches-tagblatt.de/topthema/00_20141109191500_108869107-17-jaehrige-Radlerin-getoetet.html</t>
  </si>
  <si>
    <t>Haar</t>
  </si>
  <si>
    <t>http://www.nachrichten-muenchen.de/?art=28815</t>
  </si>
  <si>
    <t>RF schiebt zwischen haltenden FZ üb RW-Furt</t>
  </si>
  <si>
    <t>http://www.mopo.de/polizei/toedlicher-verkehrsunfall-billstedt--lkw-ueberrollt-radfahrerin,7730198,28346574.html</t>
  </si>
  <si>
    <t>Nördlingen</t>
  </si>
  <si>
    <t>B466, RF LA in Feldweg, AF überholt</t>
  </si>
  <si>
    <t>http://www.mittelbayerische.de/nachrichten/oberpfalz-bayern/artikel/fahrradfahrerin_stirbt_bei_unf/1117507/fahrradfahrerin_stirbt_bei_unf.html</t>
  </si>
  <si>
    <t>incl Solo, absolut</t>
  </si>
  <si>
    <t>Cuxhaven</t>
  </si>
  <si>
    <t>AF bei rot, RF auf Furt</t>
  </si>
  <si>
    <t>http://www.presseportal.de/polizeipresse/pm/68437/2857813/pol-cux-nachtrag-zur-pressemeldung-der-pi-cuxhaven-vom-17-10-2014</t>
  </si>
  <si>
    <t>Rosendorf Saale-Orlakreis</t>
  </si>
  <si>
    <t>Traktor+Anhänger schert zu früh wieder ein</t>
  </si>
  <si>
    <t>http://www.otz.de/startseite/detail/-/specific/51-jaehrige-Radfahrerin-bei-Zwackau-von-Traktor-Haenger-erfasst-796283182</t>
  </si>
  <si>
    <t>Selbitz Rodesgrün</t>
  </si>
  <si>
    <t>bergab Kontrolle verloren gg. Scheune</t>
  </si>
  <si>
    <t>http://www.tvo.de/selbitz-lkr-hof-18-jaehriger-stirbt-nach-fahrradsturz-119381/</t>
  </si>
  <si>
    <t>Dossenheim</t>
  </si>
  <si>
    <t>RF RvL</t>
  </si>
  <si>
    <t>http://www.mrn-news.de/2014/10/30/dossenheim-schwer-verletzter-e-bike-fahrer-verstorben-166255/</t>
  </si>
  <si>
    <t>Lippstadt-Cappel</t>
  </si>
  <si>
    <t>Fahrerflucht, FQ weil 1S2R-RW</t>
  </si>
  <si>
    <t>Sömmerda</t>
  </si>
  <si>
    <t>http://www.otz.de/startseite/detail/-/specific/Radfahrer-stirbt-bei-Unfall-nahe-Soemmerda-105421554</t>
  </si>
  <si>
    <t>Am Freitag, gegen 13:35 Uhr, befuhr ein 44-jähriger  Autofahrer aus Billerbeck die Baumberger Straße (L 577) von Osterwick in Richtung Billerbeck. Vermutlich beim Überholen eines 14-jährigen  Radfahrers aus Billerbeck kam es zur Kollision. Der Radler stürzte und verletzte sich schwerst. Mit einem Rettungshubschrauber wurde er in eine Klinik geflogen.</t>
  </si>
  <si>
    <t>Strecke hat laut Gmaps Radweg</t>
  </si>
  <si>
    <t>https://maps.google.de/maps?q=Billerbeck&amp;hl=de&amp;ie=UTF8&amp;ll=51.960849,7.315028&amp;spn=0.008211,0.01929&amp;sll=51.811706,8.293498&amp;sspn=0.008238,0.01929&amp;t=h&amp;hnear=Billerbeck,+M%C3%BCnster,+Nordrhein-Westfalen&amp;z=16</t>
  </si>
  <si>
    <t>gesamt*</t>
  </si>
  <si>
    <t xml:space="preserve"> </t>
  </si>
  <si>
    <t>außerorts</t>
  </si>
  <si>
    <t>innerorts</t>
  </si>
  <si>
    <t>Wegart</t>
  </si>
  <si>
    <t>solo*</t>
  </si>
  <si>
    <t>http://www.wochenblatt.de/nachrichten/erding/regionales/Tragischer-Unfall-13-jaehriger-Radfahrer-wird-von-Lkw-erfasst-und-stirbt;art1150,274491</t>
  </si>
  <si>
    <t>Bus LA, RF li RW</t>
  </si>
  <si>
    <t>http://www.presseportal.de/polizeipresse/pm/66841/2880338/pol-h-nachtragsmeldung-radfahrer-in-klink-verstorben</t>
  </si>
  <si>
    <t>Moers</t>
  </si>
  <si>
    <t>RF, aus Feldweg gg VW-Bus</t>
  </si>
  <si>
    <t>http://mol13n003.niedersachsen.com/Hannover/Aus-der-Region/Lehrte/Nachrichten/Radfahrer-stirbt-bei-Zusammenstoss-mit-Auto-in-Steinwedel</t>
  </si>
  <si>
    <t>Laatzen</t>
  </si>
  <si>
    <t>Sturz üb Bodenwellen auf RW</t>
  </si>
  <si>
    <t>http://www.leineblitz.de/aktuelles/datum/2014/10/10/radfahrer-stirbt-nach-sturz/</t>
  </si>
  <si>
    <t>Durmersheim</t>
  </si>
  <si>
    <t>mit PKW Verursacher unklar</t>
  </si>
  <si>
    <t>http://www.badisches-tagblatt.de/topthema/00_20141011121600_107089068-Radler-von-Auto-ueberrollt-und-getoetet.html</t>
  </si>
  <si>
    <t>http://www.derwesten.de/staedte/duisburg/zahl-der-verletzten-radfahrer-in-duisburg-erschreckend-hoch-id9611753.html</t>
  </si>
  <si>
    <t>http://goo.gl/maps/SP19l</t>
  </si>
  <si>
    <t>Knetzgau</t>
  </si>
  <si>
    <t>RF RW, AF 2,3 Promille schleudert</t>
  </si>
  <si>
    <t>http://www.mainpost.de/regional/hassberge/Radfahrer-stirbt-an-Unfallstelle-Fragen-offen;art1726,8240499</t>
  </si>
  <si>
    <t>Traun</t>
  </si>
  <si>
    <t>vom Radweg n li auf FB unter MF</t>
  </si>
  <si>
    <t>http://www.nachrichten.at/oberoesterreich/Toedlicher-Unfall-in-Frankenburg-Ursache-unklar;art4,1436861</t>
  </si>
  <si>
    <t>Bad Dürrheim</t>
  </si>
  <si>
    <t>DTV</t>
  </si>
  <si>
    <t>SLV %</t>
  </si>
  <si>
    <t>auf RFS an Kreuzung, 2. RF svl</t>
  </si>
  <si>
    <t>http://www.noz.de/lokales/osnabrueck/artikel/505209/radfahrerin-stirbt-bei-unfall-in-osnabruck</t>
  </si>
  <si>
    <t>Rhede</t>
  </si>
  <si>
    <t>http://www.nordbayerischer-kurier.de/nachrichten/radfahrer-von-lastwagen-erfasst-und-getoetet_294031</t>
  </si>
  <si>
    <t>Oldenburg</t>
  </si>
  <si>
    <t>Kollaps, ebike</t>
  </si>
  <si>
    <t>http://www.nwzonline.de/oldenburg/unfall-nach-herzinfarkt-toter-radfahrer-ursache-geklaert_a_18,0,1615851773.html</t>
  </si>
  <si>
    <t>Oberstdorf Oytal</t>
  </si>
  <si>
    <t>Stödtlen</t>
  </si>
  <si>
    <t>http://www.schwaebische-post.de/672829</t>
  </si>
  <si>
    <t>Amberg</t>
  </si>
  <si>
    <t>auf Waldweg in Kurve mit Geländewagen</t>
  </si>
  <si>
    <t>https://www.polizei.bayern.de/bepo/news/presse/aktuell/index.html/201665</t>
  </si>
  <si>
    <t>umstürzender Baum nach Blitzeinschlag</t>
  </si>
  <si>
    <t>http://www.express.de/koeln/mindestens-ein-toter-schlimmstes-unwetter-seit-jahren-sucht-koeln-heim,2856,27389546.html</t>
  </si>
  <si>
    <t>Ludwigsstadt Kronach</t>
  </si>
  <si>
    <t>B85</t>
  </si>
  <si>
    <t>http://www.br.de/nachrichten/oberfranken/fahrradfahrer-sturz-toedlich-100.html</t>
  </si>
  <si>
    <t>Stuttgart</t>
  </si>
  <si>
    <t>Kontrolle verloren gg Baum</t>
  </si>
  <si>
    <t>http://www.stuttgarter-zeitung.de/inhalt.unfall-in-stuttgart-downhill-fahrer-stirbt-nach-sturz.399e359f-7347-4272-bb31-ff87a57377fe.html</t>
  </si>
  <si>
    <t>Weiterstadt</t>
  </si>
  <si>
    <t>RF Feldweg, mit Kleinbus</t>
  </si>
  <si>
    <t>http://www.echo-online.de/region/darmstadt-dieburg/weiterstadt/Radfahrer-stirbt-bei-Kollision-mit-Kleinbus;art1302,5126829</t>
  </si>
  <si>
    <t>Dudenhofen</t>
  </si>
  <si>
    <t>RF will n li z RW</t>
  </si>
  <si>
    <t>http://speyer-aktuell.de/verbandsgemeinde-dudenhofen/28994-dudenhofen-radfahrerin-lebensgefaehrlich-verletzt-wiederbelebt-und-mit-rettungshubschrauber-in-klinik-gebracht</t>
  </si>
  <si>
    <t>Stromschlag wg. umstürzendem Baum</t>
  </si>
  <si>
    <t>http://aktuell.meinestadt.de/altlandsberg/2014/07/21/radlerin-und-autofahrer-bei-verkehrsunfaellen-getoetet/</t>
  </si>
  <si>
    <t>Mindelheim</t>
  </si>
  <si>
    <t>RF LA v RW</t>
  </si>
  <si>
    <t>http://www.augsburger-allgemeine.de/mindelheim/Frau-stirbt-an-Unfallfolgen-id30702497.html</t>
  </si>
  <si>
    <t>Weisweil</t>
  </si>
  <si>
    <t>Böschung runter in Bach</t>
  </si>
  <si>
    <t>http://www.tv-suedbaden.de/weisweil-fahrradfahrer-toedlich-verunglueckt-64231/</t>
  </si>
  <si>
    <t>Datteln</t>
  </si>
  <si>
    <t>Kollaps, gegen Fahnenmast</t>
  </si>
  <si>
    <t>http://www.dattelner-morgenpost.de/staedte/datteln/45711-Datteln~/Castroper-Strasse-Radfahrer-stuerzt-und-stirbt;art1008,1349734</t>
  </si>
  <si>
    <t>Meschede</t>
  </si>
  <si>
    <t>von umstürzendem Baum erschlagen</t>
  </si>
  <si>
    <t>LKW, RF fährt auf FB KV neben LKW; eigentl. RW mit Unterführung</t>
  </si>
  <si>
    <t>http://www.merkur-online.de/lokales/weilheim/weilheim/schwerer-unfall-radfahrer-3439417.html</t>
  </si>
  <si>
    <t>http://goo.gl/maps/xaR7T</t>
  </si>
  <si>
    <t>Darmstadt</t>
  </si>
  <si>
    <t>http://www.bergwacht-bayern.de/index.php?id=75&amp;tx_ttnews[tt_news]=8115&amp;tx_ttnews[backPid]=14&amp;cHash=27a312ee4a995e9fae1b9264e3f99d7d</t>
  </si>
  <si>
    <t>http://www.hitradio-rtl.de/top-aktuell/radfahrer-stirbt-nach-zusammenstoss-mit-laster-1078441/</t>
  </si>
  <si>
    <t>http://www.polizei.bayern.de/mittelfranken/news/presse/aktuell/index.html/207465</t>
  </si>
  <si>
    <t>Inzlingen</t>
  </si>
  <si>
    <t>Kontrolle verloren, Bordsteinkante und gg Wand</t>
  </si>
  <si>
    <t>http://www.suedkurier.de/region/hochrhein/kreis-loerrach/Radfahrer-stirbt-an-schweren-Kopfverletzungen;art372585,7260896</t>
  </si>
  <si>
    <t>Bad Neustadt Herschfeld Saale</t>
  </si>
  <si>
    <t>AF</t>
  </si>
  <si>
    <t>http://www.sat1bayern.de/news/20140920/radfahrer-prallt-gegen-auto-und-stirbt/</t>
  </si>
  <si>
    <t>http://www.nachrichten-muenchen.de/?art=28983</t>
  </si>
  <si>
    <t>Bocholt</t>
  </si>
  <si>
    <t>RF stürzt auf Furt, Bus überrollt, 3. tödl. RA auf dieser Kreuzung, 2008 eigens umgebaut</t>
  </si>
  <si>
    <t>Bürstadt Lampertheim</t>
  </si>
  <si>
    <t>RF nachts ohne Licht au Bundesstr</t>
  </si>
  <si>
    <t>http://www.morgenweb.de/newsticker/b%C3%BCrstadt-lampertheim-radfahrer-verstorben-1.1895158</t>
  </si>
  <si>
    <t>Schmallenberg</t>
  </si>
  <si>
    <t>vom RW in Acker, ebike</t>
  </si>
  <si>
    <t>http://www.ksta.de/newsticker/radfahrer-stuerzt-mit-e-bike-in-maisfeld-und-stirbt,15189532,28499682.html</t>
  </si>
  <si>
    <t>Schönebeck</t>
  </si>
  <si>
    <t>http://www.volksstimme.de/nachrichten/lokal/schoenebeck/1346712_Radfahrerin-von-Sattelzug-ueberrollt-und-getoetet.html</t>
  </si>
  <si>
    <t>Persebeck</t>
  </si>
  <si>
    <t>auf abschüssigem Weg wg. Ast verbremst</t>
  </si>
  <si>
    <t>incl. Solo</t>
  </si>
  <si>
    <t>excl. Solo</t>
  </si>
  <si>
    <t>Andere+unklar</t>
  </si>
  <si>
    <t>Lindenberg Osterholz</t>
  </si>
  <si>
    <t>Traktor LA, neu gebaute Str m RW</t>
  </si>
  <si>
    <t>http://www.weser-kurier.de/region/osterholz_artikel,-Radfahrer-stirbt-an-Kopfverletzungen-_arid,965803.html</t>
  </si>
  <si>
    <t>http://binged.it/1tsRJWO</t>
  </si>
  <si>
    <t>Mönchengladbach</t>
  </si>
  <si>
    <t>ebike, AF svl gg Baum</t>
  </si>
  <si>
    <t>http://www.ivz-aktuell.de/aus-aller-welt/nrw_artikel,-Fahrradfahrerin-bei-Unfall-getoetet-_arid,391928.html</t>
  </si>
  <si>
    <t>Trittenheim</t>
  </si>
  <si>
    <t>mit MF, beidseits RW/Parallelwege, "gegenüberliegende Weinbergsauffahrten" an Unfallort</t>
  </si>
  <si>
    <t>http://www.welt.de/regionales/rheinland-pfalz-saarland/article133198299/Radfahrer-bei-Unfall-auf-Bundesstrasse-getoetet.html</t>
  </si>
  <si>
    <t>https://maps.google.de/maps?q=trittenheim&amp;hl=de&amp;ll=49.836135,6.895114&amp;spn=0.00099,0.002642&amp;sll=52.046954,11.577593&amp;sspn=0.015097,0.042272&amp;t=h&amp;hnear=Trittenheim,+Rheinland-Pfalz&amp;z=19</t>
  </si>
  <si>
    <t>vor haltendem LKW geschoben</t>
  </si>
  <si>
    <t>http://www.ovb-online.de/bayern/seniorin-stirbt-unfall-4117725.html</t>
  </si>
  <si>
    <t>Ludwigsburg Leonberg Böblingen</t>
  </si>
  <si>
    <t>RF, mit MF (ebenfalls tot), aus Feldweg</t>
  </si>
  <si>
    <t>http://www.presseportal.de/polizeipresse/pm/110974/2855731/pol-lb-staatsanwaltschaft-stuttgart-und-polizeipraesidium-ludwigsburg-leonberg-gebersheim/rss</t>
  </si>
  <si>
    <t>Ofen Oldenburg</t>
  </si>
  <si>
    <t>AF überholt AF vor Querungshilfe + erfasst querenden RF, weil er links an der Insel vorbeifährt</t>
  </si>
  <si>
    <t>http://www.nwzonline.de/ammerland/blaulicht/weisses-fahrrad-erinnert-an-toedlich-verunglueckten-weisses-fahrrad-erinnert-an-toedlich-verunglueckten_a_19,0,3770328354.html</t>
  </si>
  <si>
    <t>Sonthofen</t>
  </si>
  <si>
    <t>Mißverständnis bei akn. VF, Sturz ohne Berührung</t>
  </si>
  <si>
    <t>http://www.allgaeuhit.de/Oberallgaeu-Sonthofen-Zeugen-fuer-toedlichen-Unfall-in-Sonthofen-gesucht-Radler-stirbt-Tage-spaeter-in-Klinik-article10007272.html</t>
  </si>
  <si>
    <t>http://goo.gl/maps/xrpwx</t>
  </si>
  <si>
    <t>oder LA, Merianstraße hat beidseits RW, Rad liegt an Bordsteinabsenkung, gg. Fahrtrichtung am rechten FB Rand, Frontpartie Bus ohne Schaden</t>
  </si>
  <si>
    <t>http://aktuell.meinestadt.de/koeln/2014/11/19/radfahrer-bei-unfall-lebensgefaehrlich-verletzt-mann-in-klinik-verstorben/</t>
  </si>
  <si>
    <t>http://goo.gl/maps/I4vOC</t>
  </si>
  <si>
    <t>Ludwigshafen</t>
  </si>
  <si>
    <t>http://www.morgenweb.de/newsticker/rhein-neckar/oppau-radfahrer-starb-wom%C3%B6glich-aus-leichtsinn-1.1982042</t>
  </si>
  <si>
    <t>http://goo.gl/maps/5Hd9w</t>
  </si>
  <si>
    <t>Tholey</t>
  </si>
  <si>
    <t>Bus, B269, RW-Ende kurz darauf auf Strecke</t>
  </si>
  <si>
    <t>https://maps.google.de/maps/myplaces?ll=47.970746,12.379628&amp;spn=0.006019,0.009645&amp;ctz=-120&amp;t=h&amp;z=17</t>
  </si>
  <si>
    <t>Landshut</t>
  </si>
  <si>
    <t>http://www.polizei.bayern.de/niederbayern/news/presse/aktuell/index.html/209343</t>
  </si>
  <si>
    <t>Weinheim</t>
  </si>
  <si>
    <t>http://www.rnz.de/ticker_regional/00_20141021175000_110771174-Weinheim-Radfahrer-stirbt-nach-Sturz.html</t>
  </si>
  <si>
    <t>Veersebrück</t>
  </si>
  <si>
    <t>RF aus Nebenstraße z RW</t>
  </si>
  <si>
    <t>http://www.kreiszeitung.de/lokales/rotenburg/scheessel-ort52321/veersebrueck-17-jaehriger-radfahrer-toedlich-verunglueckt-4218721.html</t>
  </si>
  <si>
    <t>http://goo.gl/maps/hcO3g</t>
  </si>
  <si>
    <t>Fürstenwalde</t>
  </si>
  <si>
    <t>Zug "übersehen", unbeschrankt?</t>
  </si>
  <si>
    <t>http://www.morgenpost.de/berlin/polizeibericht/article133678165/Radfahrer-am-Bahnuebergang-von-Regionalzug-ueberrollt.html</t>
  </si>
  <si>
    <t>Meyenburg</t>
  </si>
  <si>
    <t>oder VF?</t>
  </si>
  <si>
    <t>http://www.reportnet24.de/brandenburg-berlin/schwerer-unfall-auf-in-meyenburg-radfahrer-von-lkw-getoetet-b103l13-vollsperrung/</t>
  </si>
  <si>
    <t>http://goo.gl/maps/lCZNe</t>
  </si>
  <si>
    <t>LKW, 3. RA-Toter auf dieser Kreuzung, 2. in diesem Jahr</t>
  </si>
  <si>
    <t>http://www.noz.de/lokales/osnabrueck/artikel/517588/radfahrer-nach-unfall-auf-osnabrucker-johannistorwall-gestorben</t>
  </si>
  <si>
    <t>Hachenburg</t>
  </si>
  <si>
    <t>B413, LKW überholt anderen RF, tiefstehende Sonne</t>
  </si>
  <si>
    <t>http://www.presseportal.de/polizeipresse/pm/11187/2867592/pol-ms-lkw-ueberrollt-radfahrer</t>
  </si>
  <si>
    <t>Xanten</t>
  </si>
  <si>
    <t>frontal</t>
  </si>
  <si>
    <t>AF verliert Kontrolle, gg li Leitplanke, dann RF</t>
  </si>
  <si>
    <t>Mersch Welldorf</t>
  </si>
  <si>
    <t>http://www.aachener-zeitung.de/lokales/juelich/toedlicher-unfall-mit-radfahrer-zeugen-gesucht-1.977994</t>
  </si>
  <si>
    <t>Brakel</t>
  </si>
  <si>
    <t>nach Tagen im Wald gefunden</t>
  </si>
  <si>
    <t>http://www.nw-news.de/owl/10138201_18-Jaehriger_Brakeler_vermisst.html</t>
  </si>
  <si>
    <t>Halle Zörbig Löberitz</t>
  </si>
  <si>
    <t>VF</t>
  </si>
  <si>
    <t>RF, dunkel, Transporter</t>
  </si>
  <si>
    <t>http://www.wochenspiegel-web.de/wisl_s-cms/_wochenspiegel/7383/Polizei/38354/Schueler_stirbt_nach_tragischen_Unfall.html</t>
  </si>
  <si>
    <t>Zustorf Langenpreising</t>
  </si>
  <si>
    <t>FQ</t>
  </si>
  <si>
    <t>RF übersieht PKW, ebike</t>
  </si>
  <si>
    <t>PKW</t>
  </si>
  <si>
    <t>http://www.idowa.de/polizei/erding-freising-kelheim/artikel/2014/01/16/radfahrerin-uebersieht-auto-und-wird-ueberfahren-tot</t>
  </si>
  <si>
    <t>Westerende-Holzloog</t>
  </si>
  <si>
    <t>Andere</t>
  </si>
  <si>
    <t>AF kommt b Abbiegen von FB auf RW ab</t>
  </si>
  <si>
    <t>http://www.on-online.de/-news/artikel/119463/17-jaehriger-Radfahrer-noch-in-der-Unfallnacht-gestorben</t>
  </si>
  <si>
    <t>Heilbronn</t>
  </si>
  <si>
    <t>http://www.presseportal.de/polizeipresse/pm/110971/2642816/pol-hn-hn-sontheim-radfahrer-nachtraeglich-verstorben-gemmingen-unfallflucht-schluchtern-einbruch?search=Radfahrer%2Cverstorben</t>
  </si>
  <si>
    <t>Misburg</t>
  </si>
  <si>
    <t>auf GW</t>
  </si>
  <si>
    <t>http://www.haz.de/Hannover/Aus-den-Stadtteilen/Nord/53-Jaehriger-stirbt-in-Misburg-nach-Fahrradsturz</t>
  </si>
  <si>
    <t>Verl</t>
  </si>
  <si>
    <t>vom li RW aus, ebike</t>
  </si>
  <si>
    <t>http://www.presseportal.de/polizeipresse/pm/23127/2646423/pol-gt-radfahrer-bei-unfall-toedlich-verletzt?search=Radfahrer%2Ct%F6dlich</t>
  </si>
  <si>
    <t>Echthausen</t>
  </si>
  <si>
    <t>RF n li, AF GV</t>
  </si>
  <si>
    <t>http://www.soester-anzeiger.de/lokales/wickede/wickede-radfahrer-verliert-sein-leben-unfall-ruhrstrasse-3329518.html?cmp=defrss</t>
  </si>
  <si>
    <t>http://binged.it/1CkgJhL</t>
  </si>
  <si>
    <t>Karlsruhe</t>
  </si>
  <si>
    <t>Ü</t>
  </si>
  <si>
    <t>Gruppe 3 RF, Opfer "teilweise" nicht auf RW</t>
  </si>
  <si>
    <t>http://www.rhein-zeitung.de/region/dpa-landesdienst_artikel,-14-Jaehrige-Radfahrerin-stirbt-nach-Verkehrsunfall-_arid,1098630.html</t>
  </si>
  <si>
    <t>Leipzig</t>
  </si>
  <si>
    <t>RF übersieht PKW</t>
  </si>
  <si>
    <t>http://www.bild.de/regional/leipzig/unfaelle-mit-todesfolge/radfahrerin-von-drei-autos-ueberollt-und-getoetet-34408660.bild.html</t>
  </si>
  <si>
    <t>Gundersleben</t>
  </si>
  <si>
    <t>unbeleuchtet, nachts, Sturmböe n li</t>
  </si>
  <si>
    <t>http://sondershausen.thueringer-allgemeine.de/web/lokal/leben/blaulicht/detail/-/specific/Radfahrer-stirbt-nach-Unfall-bei-Gundersleben-1897080721</t>
  </si>
  <si>
    <t>Bremen</t>
  </si>
  <si>
    <t>geschl Schranke</t>
  </si>
  <si>
    <t>Eisenbahn</t>
  </si>
  <si>
    <t>http://www.kreiszeitung.de/lokales/bremen/toedlicher-unfall-vegesack-radfahrer-s-bahn-erfasst-3338300.html</t>
  </si>
  <si>
    <t>Hamburg</t>
  </si>
  <si>
    <t>http://www.abendblatt.de/hamburg/article124367761/Von-Lkw-ueberrollt-18-jaehrige-Radfahrerin-stirbt-nach-Unfall.html</t>
  </si>
  <si>
    <t>Worms</t>
  </si>
  <si>
    <t>Frontal</t>
  </si>
  <si>
    <t>http://www.rosenheim24.de/news/bayern/miesbach-unbekannter-erfasst-tot-4430650.html</t>
  </si>
  <si>
    <t>Wünsdorf</t>
  </si>
  <si>
    <t>RF schiebt üb FG-Ampel, LZ unklar</t>
  </si>
  <si>
    <t>http://www.maz-online.de/Home/Polizei/Wuensdorf-16-Jaehrige-stirbt-bei-Lkw-Unfall</t>
  </si>
  <si>
    <t>Bühl</t>
  </si>
  <si>
    <t>RF vom Sportplatz</t>
  </si>
  <si>
    <t>%</t>
  </si>
  <si>
    <t>m.Gegn.</t>
  </si>
  <si>
    <t>% alle</t>
  </si>
  <si>
    <t>ja</t>
  </si>
  <si>
    <t>nein</t>
  </si>
  <si>
    <t>k.A.</t>
  </si>
  <si>
    <t>% Helm</t>
  </si>
  <si>
    <t>Die 64-jährige Radfahrerin ist am Montagnachmittag auf der Staatsstraße zwischen Gessertshausen und Fischach, vor der Ortschaft Margertshausen, tot aufgefunden worden. Die Frau lag auf freier Strecke und ist wohl tödlich verunglückt, teilte die Polizei mit. Möglicherweise hat sie dort mehrere Stunden gelegen, ehe sie entdeckt wurde. Der Bereich des Grabens, in dem die Frau lag, ist sehr schlecht einsehbar. Die 64-Jährige war mit ihrem Fahrrad in Richtung Margertshausen unterwegs. Die ältere Dame wurde nach Ansicht der Polizei von einem anderen Fahrzeug erfasst, stürzte und verstarb noch an der Unfallstelle. Noch am selben Abend sei der mutmaßliche Unfallverursacher ermittelt und vorläufig festgenommen worden, hieß von Seiten der Polizei. Es handelt sich nach Informationen unserer Zeitung um einen Busfahrer aus dem Unterallgäu, der noch heute dem Haftrichter vorgeführt werden soll. Der Mann hatte seinem Busunternehmen einen Schaden an seinem Fahrzeug gemeldet. Nachdem die Polizei einen Zeugenaufruf gestartet hatte, meldete sich das Unternehmen bei der Polizei.</t>
  </si>
  <si>
    <t>Straße lt Gmaps "geeignet für RF"</t>
  </si>
  <si>
    <t>http://www.wormser-zeitung.de/lokales/polizei/worms-20-jaehriger-faehrt-frontal-in-radfahrer-59-jaehriger-stirbt-noch-am-unfallort_13838140.htm</t>
  </si>
  <si>
    <t>https://maps.google.de/maps?q=Abenheim,+Worms&amp;hl=de&amp;ll=49.68963,8.297486&amp;spn=0.000993,0.002642&amp;sll=47.958663,12.686462&amp;sspn=1.05208,2.705383&amp;oq=worms-aben&amp;t=h&amp;hnear=Abenheim&amp;z=19</t>
  </si>
  <si>
    <t>RF, ohne Licht</t>
  </si>
  <si>
    <t>http://www.baden-tv.com/radfahrer-stirbt-nach-unfall-22705/</t>
  </si>
  <si>
    <t>Offenburg Ortenberg</t>
  </si>
  <si>
    <t>geschlossene Halbschranke</t>
  </si>
  <si>
    <t>http://www.bo.de/lokales/offenburg/17-jaehriger-radfahrer-von-zug-erfasst-und-getoetet</t>
  </si>
  <si>
    <t>http://www.haz.de/Hannover/Aus-der-Stadt/Uebersicht/Hannover-Radfahrer-stirbt-nach-Unfall</t>
  </si>
  <si>
    <t>Seelow</t>
  </si>
  <si>
    <t>http://aktuell.meinestadt.de/luebben-spreewald/2014/02/09/radfahrer-faellt-in-seelow-vom-rad-und-stirbt/</t>
  </si>
  <si>
    <t>Hameln</t>
  </si>
  <si>
    <t>Treppe Unterführung herabgestürzt</t>
  </si>
  <si>
    <t>Eine 21 Jahre alte Radfahrerin ist nach einem Zusammenstoß mit einem Auto von einer Brücke gestürzt und ums Leben gekommen. Wie die Polizei in Braunschweig mitteilte, war sie am Dienstagabend auf einer Straße bei Cremlingen (Landkreis Wolfenbüttel) unterwegs. Hinter ihr seien zwei Autos gefahren. Während sie der erste Autofahrer ohne Probleme überholen konnte, sah der zweite die Frau zu spät und stieß mit seinem Wagen gegen ihr Hinterrad. Die 21-Jährige stürzte dabei über das Geländer der Brücke und fiel mehrere Meter in die Tiefe. Rettungskräfte konnten nur noch ihren Tod feststellen.</t>
  </si>
  <si>
    <t>https://maps.google.de/maps?q=cremlingen&amp;hl=de&amp;ll=52.278359,10.655483&amp;spn=0.004076,0.009645&amp;sll=50.880686,7.076182&amp;sspn=0.008462,0.01929&amp;t=h&amp;hnear=Cremlingen,+Niedersachsen&amp;z=17</t>
  </si>
  <si>
    <t>http://www.ga-online.de/-news/artikel/138642/Radfahrer-stirbt-bei-Autounfall</t>
  </si>
  <si>
    <t>http://goo.gl/maps/Ix9vj</t>
  </si>
  <si>
    <t>Alleinsturz vom RW neben Bus, aber keine Berührung</t>
  </si>
  <si>
    <t>Bus</t>
  </si>
  <si>
    <t>http://www.derwesten.de/staedte/nachrichten-aus-moers-kamp-lintfort-neukirchen-vluyn-rheurdt-und-issum/radfahrer-80-stirbt-nach-schwerem-unfall-in-moers-id9369442.html</t>
  </si>
  <si>
    <t>http://binged.it/1Ckfq2q</t>
  </si>
  <si>
    <t>Diepholz</t>
  </si>
  <si>
    <t>http://www.presseportal.de/polizeipresse/pm/43526/2813349/pol-st-steinfurt-bo-gantenstrasse-nachtrag-zum-verkehrsunfall-vom-20-08-2014?search=Radfahrer%2Cverstorben</t>
  </si>
  <si>
    <t>Niesky</t>
  </si>
  <si>
    <t>http://www.hit-tv.eu/2014/08/25/radfahrer-verstorben-niesky/</t>
  </si>
  <si>
    <t>Rentweinsdorf</t>
  </si>
  <si>
    <t>Kontrolle verloren bergab</t>
  </si>
  <si>
    <t>http://www.mainpost.de/regional/hassberge/Nach-Sturz-von-Fahrrad-66-Jaehriger-gestorben;art1726,8295984</t>
  </si>
  <si>
    <t>http://www.tagesspiegel.de/berlin/berlin-lankwitz-erneut-radfahrer-von-lkw-getoetet/10613972.html</t>
  </si>
  <si>
    <t>Tarp</t>
  </si>
  <si>
    <t>Güterzug, geschl Halbschranke</t>
  </si>
  <si>
    <t>http://www.bos-inside.de/radfahrer-wird-in-tarp-von-gueterzug-erfasst-und-getoetet/</t>
  </si>
  <si>
    <t>Dittmern</t>
  </si>
  <si>
    <t>http://www.kreiszeitung.de/lokales/heidekreis/soltau-ort62242/krankenhaus-verstorben-rettungshubschrauber-einsatz-dittmern-3814684.html</t>
  </si>
  <si>
    <t>Petershagen-Lahde</t>
  </si>
  <si>
    <t>geschlossene Halbschranke, RF schiebt</t>
  </si>
  <si>
    <t>http://www.hallo-luebbecke.de/nachrichten/79jaehrige-stirbt-bei-der-ueberquerung-der-bahngleise-10463.html</t>
  </si>
  <si>
    <t>Alfter-Witterschlick</t>
  </si>
  <si>
    <t>Kollaps? Sturz gg Bordstein</t>
  </si>
  <si>
    <t>http://www.general-anzeiger-bonn.de/region/rhein-sieg-kreis/alfter/84-Jaehriger-Radfahrer-stirbt-nach-Alleinunfall-article1438652.html</t>
  </si>
  <si>
    <t>Heimbach</t>
  </si>
  <si>
    <t>Sturz in See, ebike</t>
  </si>
  <si>
    <t>http://www.wn.de/NRW/1704564-Unfaelle-Radfahrer-tot-aus-Urftsee-geborgen</t>
  </si>
  <si>
    <t>Dresden</t>
  </si>
  <si>
    <t>LKW, zweifarbiger Bürgersteig</t>
  </si>
  <si>
    <t>http://www.sz-online.de/nachrichten/radfahrer-stirbt-bei-unfall-mit-lkw-2918783.html</t>
  </si>
  <si>
    <t>http://goo.gl/maps/FN86W</t>
  </si>
  <si>
    <t>RF in Gruppe von Feldweg, gg PKW</t>
  </si>
  <si>
    <t>http://www.reutlinger-buehne.info/weblog/recht_und_ordnung/view/dt/3/article/35858/Radfahrer_t-ouml-dlich_verungl-uuml-ckt.html</t>
  </si>
  <si>
    <t>Sundern</t>
  </si>
  <si>
    <t>https://de-de.facebook.com/bocholttv/posts/824125390952685</t>
  </si>
  <si>
    <t>Zeuge verliert Kontrolle über Traktor und kracht in Wohnhaus</t>
  </si>
  <si>
    <t>http://www.rp-online.de/panorama/deutschland/traktor-kracht-in-wohnhaus-radfahrer-stirbt-nach-unfall-aid-1.4518611</t>
  </si>
  <si>
    <t>RF von Werksgelände</t>
  </si>
  <si>
    <t>Landesstraße, Kreisstr.</t>
  </si>
  <si>
    <t>Innerorts</t>
  </si>
  <si>
    <t>V</t>
  </si>
  <si>
    <t>innerörtl. Vorfahrtstr.</t>
  </si>
  <si>
    <t>Großstadt</t>
  </si>
  <si>
    <t>N</t>
  </si>
  <si>
    <t>innerörtl. Nebenstraße</t>
  </si>
  <si>
    <t>Gesamt</t>
  </si>
  <si>
    <t>Beobachter</t>
  </si>
  <si>
    <t>Z</t>
  </si>
  <si>
    <t>Zeugen</t>
  </si>
  <si>
    <t>F</t>
  </si>
  <si>
    <t>Fahrerflucht</t>
  </si>
  <si>
    <t>Lichtverhältn.</t>
  </si>
  <si>
    <t>O</t>
  </si>
  <si>
    <t>ohne Zeugen</t>
  </si>
  <si>
    <t>hell</t>
  </si>
  <si>
    <t>Unfalltyp, Schuldiger</t>
  </si>
  <si>
    <t>R</t>
  </si>
  <si>
    <t>Rammen</t>
  </si>
  <si>
    <t>dunkel/Dämmerung</t>
  </si>
  <si>
    <t>S</t>
  </si>
  <si>
    <t>Streifen KF</t>
  </si>
  <si>
    <t>L</t>
  </si>
  <si>
    <t>RF zieht n li</t>
  </si>
  <si>
    <t>LKW/Bus/Traktor</t>
  </si>
  <si>
    <t>U</t>
  </si>
  <si>
    <t>Location</t>
  </si>
  <si>
    <t>I</t>
  </si>
  <si>
    <t>Kleinstadt/Dorf/Vorort</t>
  </si>
  <si>
    <t>Landesstraße, Kreisstraße</t>
  </si>
  <si>
    <t>G</t>
  </si>
  <si>
    <t>innerörtliche Vorfahrtstraße</t>
  </si>
  <si>
    <t>A</t>
  </si>
  <si>
    <t>Licht</t>
  </si>
  <si>
    <t>H</t>
  </si>
  <si>
    <t>hell, gute Sicht</t>
  </si>
  <si>
    <t>D</t>
  </si>
  <si>
    <t>dunkel/Dämmer./Gegenlicht</t>
  </si>
  <si>
    <t>Unfalltyp</t>
  </si>
  <si>
    <t>Streifen</t>
  </si>
  <si>
    <t>RF n li</t>
  </si>
  <si>
    <t>P</t>
  </si>
  <si>
    <t>LKW, Bus, Traktor</t>
  </si>
  <si>
    <t>Bericht</t>
  </si>
  <si>
    <t>Meldung</t>
  </si>
  <si>
    <t>Luftbild</t>
  </si>
  <si>
    <t>http://goo.gl/maps/ksbgS</t>
  </si>
  <si>
    <t>http://www.rp-online.de/nrw/staedte/kevelaer/84-jaehriger-radler-stirbt-nach-unfall-aid-1.4118389</t>
  </si>
  <si>
    <t>Greiz</t>
  </si>
  <si>
    <t>Kontrolle verloren</t>
  </si>
  <si>
    <t>http://www.otz.de/web/zgt/leben/blaulicht/detail/-/specific/Mann-erliegt-schweren-Verletzungen-nach-Fahrradsturz-in-Greiz-570637939</t>
  </si>
  <si>
    <t>RF</t>
  </si>
  <si>
    <t>http://www.hitradio-rtl.de/top-aktuell/lokal/radfahrer-in-gruenau-von-auto-angefahren-und-toedlich-verletzt-1036494/</t>
  </si>
  <si>
    <t>http://goo.gl/maps/8uN0L</t>
  </si>
  <si>
    <t>Pulheim</t>
  </si>
  <si>
    <t>mit Kind im Anhänger (svl), RW gerade erst neu ausgewiesen, nach UF mit Querungshilfe</t>
  </si>
  <si>
    <t>http://www.express.de/koeln/unfall-drama-junge-mutter-stirbt-auf-der-landstrasse,2856,26611528.html</t>
  </si>
  <si>
    <t>Wadersloh</t>
  </si>
  <si>
    <t>http://www.die-glocke.de/lokalnachrichten/kreiswarendorf/wadersloh/77-jaehriger-Radfahrer-tot-aufgefunden-704f8ade-5284-4822-8d9f-4ac48421771d-ds</t>
  </si>
  <si>
    <t>Euskirchen</t>
  </si>
  <si>
    <t>Kollaps, tot gefunden</t>
  </si>
  <si>
    <t>http://www.presseportal.de/polizeipresse/pm/65841/2695523/pol-eu-radfahrer-verstorben?search=Radfahrer%2Cverstorben</t>
  </si>
  <si>
    <t>Herzberg</t>
  </si>
  <si>
    <t>RF mit Anhänger, gestreift, B101</t>
  </si>
  <si>
    <t>http://www.morgenpost.de/newsticker/dpa_nt/regioline_nt/berlinbrandenburg_nt/article126202269/Radfahrer-in-Herzberg-angefahren-und-getoetet.html</t>
  </si>
  <si>
    <t>auf Brückenrampe gg Mauer</t>
  </si>
  <si>
    <t>http://www.koeln-nachrichten.de/lokales/polizeimeldungen/polizeimeldungen-news/article/koeln-deutz-radfahrer-stirbt-nach-sturz.html</t>
  </si>
  <si>
    <t>Rüsselsheim</t>
  </si>
  <si>
    <t>http://www.op-online.de/lokales/hessen/radfahrer-82-stirbt-unfall-ruesselsheim-3439724.html</t>
  </si>
  <si>
    <t>Weilheim</t>
  </si>
  <si>
    <t>Ein 63-jähriger Radfahrer und ein 53-jähriger Lkw-Fahrer fuhren auf der Staatsstraße hintereinander Richtung Schönau. Aus bisher nicht geklärten Gründen machte der Radfahrer eine Fahrbewegung nach links und geriet direkt vor den von hinten herrannahenden Lkw. Der Radfahrer wurde von dem Lkw erfasst und tödlich verletzt. Eine im Gegenverkehr fahrende Pkw-Fahrerin musste nach rechts ausweichen und kam neben der Fahrbahn auf der Grünfläche zum Stehen.</t>
  </si>
  <si>
    <t>re RW endet vor Unfallstelle, Straße danach lt Gmaps "geeignet für RF"</t>
  </si>
  <si>
    <t>http://www.polizei.bayern.de/schwaben_sw/news/presse/aktuell/index.html/207253</t>
  </si>
  <si>
    <t>http://www.presseportal.de/polizeipresse/pm/4969/2699405/pol-da-schaafheim-radfahrer-toedlich-verunglueckt-zeugenaufruf-der-polizei?search=Radfahrer%2Ct%F6dlich</t>
  </si>
  <si>
    <t>Reutlingen</t>
  </si>
  <si>
    <t>LKW, RF v li auf RW</t>
  </si>
  <si>
    <t xml:space="preserve">x </t>
  </si>
  <si>
    <t>http://www.gea.de/region+reutlingen/reutlingen/radfahrerin+von+lastwagen+ueberrollt+und+getoetet.3631010.htm</t>
  </si>
  <si>
    <t>Calw</t>
  </si>
  <si>
    <t>http://www.presseportal.de/polizeipresse/pm/110972/2700312/pol-ka-cw-calw-radfahrer-verstorben?search=Radfahrer%2Cverstorben</t>
  </si>
  <si>
    <t>Steinheim Ulm</t>
  </si>
  <si>
    <t>RF, mit MF</t>
  </si>
  <si>
    <t>http://www.focus.de/regional/ulm/verkehr-78-jaehrige-stirbt-nach-unfall-mit-e-bike_id_3729709.html</t>
  </si>
  <si>
    <t>Friesoythe</t>
  </si>
  <si>
    <t>Kontrolle verloren, in Graben gestürzt</t>
  </si>
  <si>
    <t>http://www.presseportal.de/polizeipresse/pm/70090/2701406/pol-clp-pressemeldung-der-polizeiinspektion-cloppenburg-vechta-fuer-friesoythe?search=Radfahrer%2Cverstorben</t>
  </si>
  <si>
    <t>Plochingen</t>
  </si>
  <si>
    <t>gg Pfosten auf RW, ebike</t>
  </si>
  <si>
    <t>http://www.teckbote.de/newsticker_artikel,-Radfahrer-toedlich-verunglueckt-_arid,82722.html</t>
  </si>
  <si>
    <t>Rüsselsheim Raunheim</t>
  </si>
  <si>
    <t>Hilzingen-Binningen</t>
  </si>
  <si>
    <t>Wie die Polizei am späten Samstagabend mitteilte, war die Jugendliche mit zwei Gleichaltrigen zwischen Niederkirchen und Schallodenbach (Kreis Kaiserslautern) unterwegs, als ein Auto die Jugendliche erfasste. Sie fuhr nach ersten Erkenntnissen nicht wie ihren Begleiter auf dem Radweg, sondern teilweise auf der Straße. Der Autofahrer soll die Situation zu spät erkannt haben, hieß es. Die Radfahrerin wurde in die Böschung geschleudert und erlag ihren Verletzungen noch an der Unfallstelle. Der 54-jährige Autofahrer erlitt einen Schock.</t>
  </si>
  <si>
    <t>https://goo.gl/maps/akzAc</t>
  </si>
  <si>
    <t>http://www.bild.de/regional/saarland/unfaelle-mit-todesfolge/radfahrer-stirbt-auf-bundesstrasse-38642740.bild.html</t>
  </si>
  <si>
    <t>http://binged.it/1F80G8n</t>
  </si>
  <si>
    <t>Kaiserbach</t>
  </si>
  <si>
    <t>http://www.zvw.de/inhalt.kaisersbach-radler-bricht-zusammen-und-stirbt.bd114f9c-ddff-4d0b-92bb-4071ee42ed2c.html</t>
  </si>
  <si>
    <t>Moosach</t>
  </si>
  <si>
    <t>Unfallursache unbekannt, 14 d später verstorben</t>
  </si>
  <si>
    <t>http://www.tz.de/muenchen/stadt/moosach-ort43339/radfahrer-stuerzt-moosach-unbekannten-gruenden-stirbt-krankenhaus-4483201.html</t>
  </si>
  <si>
    <t>Neustadt (Sachsen)</t>
  </si>
  <si>
    <t>an Bordsteinkante gestürzt</t>
  </si>
  <si>
    <t>http://www.sz-online.de/sachsen/spaziergaenger-finden-toten-radfahrer-2980718.html</t>
  </si>
  <si>
    <t>http://www.rp-online.de/nrw/staedte/zusammenstoss-mit-lkw-radfahrer-toedlich-verletzt-aid-1.4701657</t>
  </si>
  <si>
    <t>http://goo.gl/maps/1M6xs</t>
  </si>
  <si>
    <t>auf GW ins Straucheln + Sturz</t>
  </si>
  <si>
    <t>http://www.swp.de/bietigheim/lokales/ludwigsburg/Radfahrer-stirbt-nach-Unfall;art1188801,2914091</t>
  </si>
  <si>
    <t>Verursacher</t>
  </si>
  <si>
    <t>KF</t>
  </si>
  <si>
    <t>Summe</t>
  </si>
  <si>
    <t>Straßentyp</t>
  </si>
  <si>
    <t>B</t>
  </si>
  <si>
    <t>Bundesstraße</t>
  </si>
  <si>
    <t>Außerorts</t>
  </si>
  <si>
    <t>K</t>
  </si>
  <si>
    <t>http://www.mopo.de/polizei/stresemannstrasse-vom-lkw-ueberrollt--radfahrer--47--stirbt,7730198,29341480.html</t>
  </si>
  <si>
    <t>http://goo.gl/maps/Kqb9R</t>
  </si>
  <si>
    <t>Lohfelden</t>
  </si>
  <si>
    <t>Traktor biegt in FB ein</t>
  </si>
  <si>
    <t>Traktor</t>
  </si>
  <si>
    <t>Auffahren/Überholen mit KFZ</t>
  </si>
  <si>
    <t>RF vs Andere</t>
  </si>
  <si>
    <t>alle RF</t>
  </si>
  <si>
    <t>mit Fremdbet.*</t>
  </si>
  <si>
    <t>RF Fahrbahnquerung</t>
  </si>
  <si>
    <t>noch offen</t>
  </si>
  <si>
    <t>KFZ Rechtsabbieger/Toter Winkel</t>
  </si>
  <si>
    <t>gewertet</t>
  </si>
  <si>
    <t>Bahnübergang</t>
  </si>
  <si>
    <t>% erfasst</t>
  </si>
  <si>
    <t>Fehler beim Einfahren</t>
  </si>
  <si>
    <t>Solo</t>
  </si>
  <si>
    <t>bis</t>
  </si>
  <si>
    <t>Helm</t>
  </si>
  <si>
    <t>Frontalzusammenstoß mit KFZ</t>
  </si>
  <si>
    <t>Vorfahrtfehler</t>
  </si>
  <si>
    <t>Anzahl</t>
  </si>
  <si>
    <t>andere Ursache (LA, 2. Impact, RF-RF, RF-FG, Spurwechsel, Exoten)</t>
  </si>
  <si>
    <t>unklar</t>
  </si>
  <si>
    <t>(</t>
  </si>
  <si>
    <t>ebike/pedelec</t>
  </si>
  <si>
    <t>)</t>
  </si>
  <si>
    <t>Datum</t>
  </si>
  <si>
    <t>Ort</t>
  </si>
  <si>
    <t>Typ</t>
  </si>
  <si>
    <t>Ortslage</t>
  </si>
  <si>
    <t>Kommentar</t>
  </si>
  <si>
    <t>Geschlecht</t>
  </si>
  <si>
    <t>Alt RF</t>
  </si>
  <si>
    <t>Alt Gg</t>
  </si>
  <si>
    <t>ebike</t>
  </si>
  <si>
    <t>Gegner</t>
  </si>
  <si>
    <t>url</t>
  </si>
  <si>
    <t>gmaps</t>
  </si>
  <si>
    <t>Mehringen</t>
  </si>
  <si>
    <t>solo</t>
  </si>
  <si>
    <t>a</t>
  </si>
  <si>
    <t>Kollaps</t>
  </si>
  <si>
    <t>m</t>
  </si>
  <si>
    <t>http://www.kreiszeitung.de/lokales/nienburg/mehringen-radfahrer-stirbt-nach-sturz-3295081.html</t>
  </si>
  <si>
    <t>Hannover</t>
  </si>
  <si>
    <t>BÜ</t>
  </si>
  <si>
    <t>i</t>
  </si>
  <si>
    <t>Straßenbahn</t>
  </si>
  <si>
    <t>http://redaktion-blaulicht.de/?p=4844</t>
  </si>
  <si>
    <t>Berlin</t>
  </si>
  <si>
    <t>RA</t>
  </si>
  <si>
    <t>LKW</t>
  </si>
  <si>
    <t>w</t>
  </si>
  <si>
    <t>-</t>
  </si>
  <si>
    <t>x</t>
  </si>
  <si>
    <t>http://www.rad-spannerei.de/blog/2014/01/08/radfahrerin-von-rechtsabbiegendem-lastwagen-getoetet/</t>
  </si>
  <si>
    <t>Duisburg</t>
  </si>
  <si>
    <t>http://www.derwesten.de/staedte/duisburg/radfahrer-stirbt-nach-notfall-am-rand-der-b-288-in-duisburg-id8847766.html</t>
  </si>
  <si>
    <t>LKW, Stadtrand, könnte auch i sein</t>
  </si>
  <si>
    <t>http://www.swp.de/muensingen/lokales/alb/Radfahrer-nach-Sturz-verstorben;art5707,2565993</t>
  </si>
  <si>
    <t>Krefeld</t>
  </si>
  <si>
    <t>http://194.77.238.99/C125747E003B4F9F/html/D10878148FAC0DE9C1257CC40049B936?opendocument</t>
  </si>
  <si>
    <t>Riebnitz-Damgarten</t>
  </si>
  <si>
    <t>Sturz über 1m Böschung auf RWm</t>
  </si>
  <si>
    <t>http://www.ostsee-zeitung.de/Region-Rostock/Ribnitz-Damgarten/27-jaehriger-Radfahrer-toedlich-verunglueckt</t>
  </si>
  <si>
    <t>Wilsdruff</t>
  </si>
  <si>
    <t>Furtmarkierungen, nachts</t>
  </si>
  <si>
    <t>http://www.sz-online.de/sachsen/radfahrer-bei-unfall-in-wilsdruff-toedlich-verletzt-2824713.html</t>
  </si>
  <si>
    <t>Drängelgitter, Kopfhörer, unbeschr. BÜ</t>
  </si>
  <si>
    <t>Lebensgefährliche Verletzungen erlitt ein 68-jähriger Radfahrer gestern Mittag bei einem Verkehrsunfall in Zehlendorf. Ersten Ermittlungen zufolge war der Radler gegen 10.30 Uhr beim Fahrstreifenwechsel auf dem Dahlemer Weg mit dem „Smart“ einer 66-Jährigen kollidiert. Der Mann kam zur stationären Behandlung in eine Klinik.</t>
  </si>
  <si>
    <t>Ein 50 Jahre alter Radfahrer ist am Donnerstagnachmittag im Burgenlandkreis tödlich verunglückt. Der tragische Verkehrsunfall ereignete sich auf der Landstraße zwischen Wählitz und Webau: Gegen 15 Uhr fuhr der Radfahrer in Richtung Webau, als sich kurz hinter der Bahnüberführung auf der gleichen Straßenseite von hinten ein Auto näherte, den Radfahrer aus bislang nicht bekannten Gründen erfasste und dabei tödlich verletzte. Der Radfahrer war laut Information der Polizei auf der Stelle tot.</t>
  </si>
  <si>
    <t>nach Rechtskurve, Straße lt Gmaps "geeignet für RF",li RW lt. Luftbild</t>
  </si>
  <si>
    <t>http://www.presseportal.de/polizeipresse/pm/66841/2891075/pol-h-62-jaehrige-verstirbt-nach-fahrradunfall</t>
  </si>
  <si>
    <t>http://www.fnp.de/rhein-main/blaulicht/90-jaehriger-Radfahrer-stirbt-nach-Verkehrsunfall;art25945,794625</t>
  </si>
  <si>
    <t>Schneizlreuth Weißbach</t>
  </si>
  <si>
    <t>http://www.bgland24.de/bgland/schneizlreuth/weissbach-alpenstrasse-radfahrer-stirbt-b305-3443980.html</t>
  </si>
  <si>
    <t>Leer</t>
  </si>
  <si>
    <t>RF stürzt vor LKW</t>
  </si>
  <si>
    <t>http://www.on-online.de/-news/artikel/122173/49-Jahre-alte-Leeranerin-starb-bei-Unfall</t>
  </si>
  <si>
    <t>Magdeburg</t>
  </si>
  <si>
    <t>LKW n re aus Tankstelle, RF gg FR RW</t>
  </si>
  <si>
    <t>http://www.volksstimme.de/mobile_website/sachsen_anhalt_kurzmeldungen_mobil/1255122_Radfahrerin-stirbt-nach-Zusammenstoss-mit-Lkw.html</t>
  </si>
  <si>
    <t>Reichenbach</t>
  </si>
  <si>
    <t>RF stürzt v GW auf FB unter Traktor</t>
  </si>
  <si>
    <t>http://www.hitradio-rtl.de/top-aktuell/8-jaehriger-junge-stirbt-bei-unfall-in-reichenbach-1039690/</t>
  </si>
  <si>
    <t>Steinfurt Lienen</t>
  </si>
  <si>
    <t>RF aus Hofeinfahrt gg MF</t>
  </si>
  <si>
    <t>http://www.wn.de/Muensterland/Kreis-Steinfurt/Lienen/Polizei-sucht-Zeugen-17-jaehrige-Radfahrerin-toedlich-verletzt</t>
  </si>
  <si>
    <t>Zeulenroda</t>
  </si>
  <si>
    <t>http://www.stuttgart-journal.de/tp2/pool/news/a/leonberg-toedlicher-fahrrad-unfall/</t>
  </si>
  <si>
    <t>Am Sonntagabend, den 19. Oktober, ereignete sich gegen 17.30 Uhr ein tödlicher Unfall auf der TS21. Zwischen Pittenhart und Höslwang wich ein Autofahrer einem Radler aus. Der dahinterfahrende, wohl 33-jährige Fahrer aus Traunstein übersah den Radfahrer jedoch und konnte nicht mehr rechtzeitig bremsen. Der Fahrradfahrer wurde über die Windschutzscheibe des VW geschleudert.</t>
  </si>
  <si>
    <t>Gegenlicht</t>
  </si>
  <si>
    <t>r</t>
  </si>
  <si>
    <t>Laut Polizei war der junge Mann dunkel bekleidet auf einem unbeleuchteten Fahrrad auf der B 249 zwischen Gundersleben und Ebeleben unterwegs. Nach ersten Vermutungen wurde der Radfahrer von einer Sturmböe erfasst, in Richtung Straßenmitte gedrängt und von einem nachfolgenden Hyundai erfasst. Der Radfahrer verstarb der Polizei zufolge noch am Unfallort.</t>
  </si>
  <si>
    <t>unbeleuchtet, nachts, Sturmböe n li, DTV 5900, 10% SLV</t>
  </si>
  <si>
    <t>https://maps.google.de/maps?q=gundersleben&amp;hl=de&amp;ll=51.295256,10.757192&amp;spn=0.003837,0.010568&amp;sll=51.295605,10.757117&amp;sspn=0.01535,0.042272&amp;t=h&amp;hnear=Gundersleben&amp;z=17</t>
  </si>
  <si>
    <t xml:space="preserve">Ein bisher unbekannter Radfahrer (ca. 60 Jahre) kam am Dienstagabend bei einem tragischen Unfall ums Leben. Der Radler war gegen 18:40 Uhr auf der stockdunklen B115 zwischen der Kunnersdorfer Senke und der Autobahnabfahrt Görlitz unterwegs. Sein rotes „Mifa“-Rad (26 Zoll) war mit Taschen und Beuteln behangen. Vermutlich hatte der Radfahrer kein Licht angeschaltet, wurde auf der Bundesstraße offenbar vom Fahrer (71) Skoda Octavia übersehen. Das Auto erfasste das Fahrrad. Der Radfahrer knallte gegen die Frontscheibe des Wagens und wurde auf die Straße geschleudert. Die Rettungskräfte konnten nur noch seinen Tod feststellen. </t>
  </si>
  <si>
    <t>RF bei Nacht ohne Licht</t>
  </si>
  <si>
    <t>https://goo.gl/maps/BW1U9</t>
  </si>
  <si>
    <t>RW-Ende am Parkplatz, RF FQ?</t>
  </si>
  <si>
    <t>http://www.schwaebische-post.de/743297</t>
  </si>
  <si>
    <t>Halle</t>
  </si>
  <si>
    <t>gg parkenden PKW</t>
  </si>
  <si>
    <t>http://hallespektrum.de/meldungen/polizeimeldungen/17-jaehriger-radfahrer-stirbt-bei-unfall-der-heideallee/102462/</t>
  </si>
  <si>
    <t>Pfaffenhofen</t>
  </si>
  <si>
    <t>http://pfaffenhofen-today.de/lesen--polizei20062014%5B8876%5D.html</t>
  </si>
  <si>
    <t>auf GW gestürzt</t>
  </si>
  <si>
    <t>e</t>
  </si>
  <si>
    <t>Der Unfall passierte am Donnerstagabend auf der Kreisstraße Traunstein 16. Dort war der Radfahrer aus Kraiburg zwischen 21.55 und 22.02 Uhr unterwegs. Kurz nach der Abzweigung nach Mayerhofen wurde er vermutlich von hinten von einem nachfolgenden Pkw erfasst und rund 20 Meter weit in die angrenzende Wiese geschleudert. Der Fahrer oder die Fahrerin des Autos fuhr einfach weiter, ohne sich um den Mann zu kümmern, berichtet die Polizei. Obwohl die Rettungskräfte schnell an der Unfallstelle vor Ort waren und noch Wiederbelebungsmaßnahmen einleiteten, starb der Radfahrer am Unfallort.</t>
  </si>
  <si>
    <t>Rad hat Dynamo, aber keinen Frontscheinwerfer, am Lenker noch brennende Taschenlampe. Ob Rücklicht da wg. Zerstörung des Hinterrades nicht mehr erkennbar, aber an der Sattelstütze (wo Batterielicht sein würde) ist nichts befestigt</t>
  </si>
  <si>
    <t>https://maps.google.de/maps?q=TS16,+Tittmoning,+Traunstein&amp;hl=de&amp;ll=48.027167,12.768559&amp;spn=0.004456,0.009645&amp;sll=47.862111,12.640049&amp;sspn=0.00894,0.01929&amp;oq=traunstein,+tS16&amp;t=h&amp;hnear=TS16,+84529+Tittmoning&amp;z=17</t>
  </si>
  <si>
    <t>Bei einem Verkehrsunfall auf der Bundesstraße 295 bei Renningen in Baden-Württemberg sind am Sonntagmorgen ein Radfahrer getötet und ein weiterer schwer verletzt worden. Wie die Polizei mitteilte, sind die beiden Radler von einer in gleiche Fahrtrichtung fahrenden 19-jährigen Opel-Fahrerin erfasst worden. Diese flüchtete den Angaben zufolge zunächst vom Unfallort, meldete sich später jedoch telefonisch. Derweil sind die beiden Verunglückten von weiteren Verkehrsteilnehmern gefunden worden. Einer der beiden Radfahrer, ein 47-jähriger Mann, konnte zunächst an der Unfallstelle reanimiert werden, verstarb jedoch kurze Zeit später in einem Krankenhaus. Der zweite Radfahrer, ein 36-jähriger Mann, wurde mit schweren Verletzungen ins Krankenhaus eingeliefert. Die Polizei sucht nun Zeugen für die genaue Rekonstruktion des Unfallhergangs.</t>
  </si>
  <si>
    <t>DTV 15.200, 4% SLV, Ortsumgehung</t>
  </si>
  <si>
    <t>http://www.innsalzach24.de/innsalzach/altoetting/altoetting/altoetting-eine-person-wurde-einem-unfall-eingeklemmt-3368015.html</t>
  </si>
  <si>
    <t>Handewitt Hüllerup</t>
  </si>
  <si>
    <t>vom RW zum Grundstück, ebike</t>
  </si>
  <si>
    <t>http://www.shz.de/lokales/flensburger-tageblatt/radfahrerin-von-auto-erfasst-tot-id5756011.html</t>
  </si>
  <si>
    <t>Wählitz</t>
  </si>
  <si>
    <t>kurz hinter reKurve+Brücke, li RW vorh.</t>
  </si>
  <si>
    <t>http://www.mz-web.de/weissenfels/hohenmoelsen-radfahrer-wird-von-pkw-erfasst-und-stirbt,20641108,26298794.html</t>
  </si>
  <si>
    <t>https://goo.gl/maps/a53vM</t>
  </si>
  <si>
    <t>Kropp</t>
  </si>
  <si>
    <t>AF übersieht RF als beide v Parkplatz fahren</t>
  </si>
  <si>
    <t>http://zeitungen.boyens-medien.de/aktuelle-nachrichten/zeitung/artikel/radfahrer-stirbt-bei-verkehrsunfall.html</t>
  </si>
  <si>
    <t>tot auf GW gefunden</t>
  </si>
  <si>
    <t>http://www.presseportal.de/polizeipresse/pm/66841/2671249/pol-h-radfahrer-verstirbt-in-kirchrode?search=Radfahrer%2Cverstorben</t>
  </si>
  <si>
    <t>Olching</t>
  </si>
  <si>
    <t>FG-Furt, mit MR, beide stürzen ohne Berührung</t>
  </si>
  <si>
    <t>Motorrad</t>
  </si>
  <si>
    <t>http://www.sueddeutsche.de/muenchen/fuerstenfeldbruck/olching-jaehriger-radfahrer-stirbt-nach-unfall-1.1897507</t>
  </si>
  <si>
    <t>Senftenberg</t>
  </si>
  <si>
    <t>http://www.morgenpost.de/berlin/polizeibericht/article125152063/Polizeistreife-entdeckt-toten-Radfahrer.html</t>
  </si>
  <si>
    <t>Bayreuth</t>
  </si>
  <si>
    <t>vom Main-RW, an Querungshilfe</t>
  </si>
  <si>
    <t>http://www.nordbayerischer-kurier.de/nachrichten/radfahrerin-stirbt-nach-unfall_234142</t>
  </si>
  <si>
    <t>Neu-Ulm Elchingen</t>
  </si>
  <si>
    <t>http://www.new-facts.eu/elchingen-radfahrer-verstorben-11267.html</t>
  </si>
  <si>
    <t>Fredenbeck</t>
  </si>
  <si>
    <t>vom RW aus, ebike</t>
  </si>
  <si>
    <t>http://www.presseportal.de/polizeipresse/pm/59461/2677198/pol-std-85-jaehriger-radfahrer-bei-unfall-in-fredenbeck-toedlich-verletzt-wohnungseinbrecher-am?search=Radfahrer%2Ct%F6dlich</t>
  </si>
  <si>
    <t>Ulm</t>
  </si>
  <si>
    <t>von Nebenweg üb B28</t>
  </si>
  <si>
    <t>http://www.ulm-news.de/weblog/ulm-news/view/dt/3/article/27416/Radfahrer_stirbt_nach_Zusammenstos.html</t>
  </si>
  <si>
    <t>Osnabrück</t>
  </si>
  <si>
    <t>LKW, trotz Trixispiegel</t>
  </si>
  <si>
    <t>http://www.noz.de/lokales/osnabrueck/artikel/456025/20-jahriger-radfahrer-stirbt-in-osnabruck-nach-unfall-mit-lkw</t>
  </si>
  <si>
    <t>Leonberg</t>
  </si>
  <si>
    <t>bergab Kontrolle verloren</t>
  </si>
  <si>
    <t>+</t>
  </si>
  <si>
    <t>*) geschätzt mit destatis 9/2014</t>
  </si>
  <si>
    <t>Ein schwerer Verkehrsunfall forderte am Sonnabend gegen 18 Uhr auf der Bundesstraße 175 einen Toten. Ein 25-jährige Fahrer eines Hyundai befuhr die Bundesstraße von Seelingstädt kommend in Richtung Berga. Laut Polizei erkannte er einen Fahrradfahrer zu spät und fuhr auf diesen auf. Der 54-jährige Radler wurde dabei schwer verletzt. Notarzt und Rettungshubschrauber wurden zum Einsatzort gerufen. Trotz Reanimationsmaßnahmen verstarb der Fahrradfahrer laut Polizei noch an der Unfallstelle.</t>
  </si>
  <si>
    <t>Gegenlicht, DTV 2700, 7%SLV</t>
  </si>
  <si>
    <t>http://www.otz.de/web/zgt/leben/blaulicht/detail/-/specific/Radfahrer-auf-der-B-175-bei-Berga-getoetet-551336196</t>
  </si>
  <si>
    <t>https://maps.google.de/maps/ms?msid=206356479473827219161.0005059f5d38de45dfc06&amp;msa=0&amp;ll=50.757941,12.17334&amp;spn=0.002844,0.004823</t>
  </si>
  <si>
    <t>http://zeulenroda.otz.de/web/lokal/leben/blaulicht/detail/-/specific/Radfahrer-stirbt-zwischen-Greiz-und-Waldhaus-2123753301</t>
  </si>
  <si>
    <t>Daun</t>
  </si>
  <si>
    <t>http://www.volksfreund.de/nachrichten/region/daun/aktuell/Heute-in-der-Dauner-Zeitung-Von-Auto-erfasst-Radfahrerin-stirbt-bei-Unfall;art751,3844062</t>
  </si>
  <si>
    <t>Sommerhausen</t>
  </si>
  <si>
    <t>RF, B13 hat VF</t>
  </si>
  <si>
    <t>http://www.polizei.bayern.de/unterfranken/news/presse/aktuell/index.html/197800</t>
  </si>
  <si>
    <t>Mainz</t>
  </si>
  <si>
    <t>Assamstadt</t>
  </si>
  <si>
    <t>http://www.swr.de/swr4/bw/region-aktuell/heilbronn/86-jaehriger-radler-nach-unfall-gestorben/-/id=258308/nid=258308/did=14737062/1i7eswd/index.html</t>
  </si>
  <si>
    <t>Barßel</t>
  </si>
  <si>
    <t>direct url</t>
  </si>
  <si>
    <t>map</t>
  </si>
  <si>
    <t>direct map</t>
  </si>
  <si>
    <t>Bad Rothenfelde</t>
  </si>
  <si>
    <t>http://www.noz.de/lokales/bad-rothenfelde/artikel/491298/bad-rothenfelde-e-biker-stirbt-nach-unfall</t>
  </si>
  <si>
    <t>Auffahrunfall 2 RF</t>
  </si>
  <si>
    <t>http://www.berliner-woche.de/nachrichten/bezirk-mitte/mitte/artikel/46714-radlerin-nach-unfall-gestorben/</t>
  </si>
  <si>
    <t>B3 Kollaps</t>
  </si>
  <si>
    <t>http://www.bo.de/lokales/ortenauticker/radfahrer-stirbt-nach-herzinfarkt</t>
  </si>
  <si>
    <t>Oberhavel</t>
  </si>
  <si>
    <t>Kaufbeuren</t>
  </si>
  <si>
    <t>RF LA, AF GV</t>
  </si>
  <si>
    <t>http://www.t-online.de/regionales/id_71998934/radfahrer-bei-verkehrsunfall-toedlich-verletzt.html</t>
  </si>
  <si>
    <t>Gesamterg.</t>
  </si>
  <si>
    <t>http://www.ruhrnachrichten.de/staedte/dortmund/44227-Persebeck~/Am-Kaempen-46-Jaehriger-stirbt-nach-Sturz-von-Fahrrad;art2575,2492666</t>
  </si>
  <si>
    <t>Herrngiersdorf</t>
  </si>
  <si>
    <t>http://www.bad-abbacher-kurier.de/polizeiberichte/2482-radfahrer-verunglueckt-toedlich</t>
  </si>
  <si>
    <t>Sulzberg-Rosenbach</t>
  </si>
  <si>
    <t>RF von Feldweg</t>
  </si>
  <si>
    <t>http://www.otv.de/sulzbach-rosenberg-29-jaehriger-radfahrer-stirbt-bei-verkehrsunfall-138475/</t>
  </si>
  <si>
    <t>Balingen</t>
  </si>
  <si>
    <t>http://www.zak.de/artikel/details/231126/Balingen-Zillhausen-Radfahrerin-bei-Sturz-toedlich-verletzt</t>
  </si>
  <si>
    <t>Oftersheim</t>
  </si>
  <si>
    <t>Kollaps, 2. RF stürzt über 1.,1. stirbt 19.10.</t>
  </si>
  <si>
    <t>http://www.morgenweb.de/newsticker/oftersheim-radfahrer-bei-verkehrsunfall-get%C3%B6tet-1.1934642?print=true</t>
  </si>
  <si>
    <t>Berga Kleinkundorf</t>
  </si>
  <si>
    <t>teifstehende Sonne</t>
  </si>
  <si>
    <t>http://badsalzungen.thueringer-allgemeine.de/web/lokal/detail/-/specific/Radfahrer-auf-der-B-175-bei-Berga-getoetet-551336196</t>
  </si>
  <si>
    <t>Buxtehude</t>
  </si>
  <si>
    <t>http://www.presseportal.de/polizeipresse/pm/59461/2842218/pol-std-radfahrerin-von-lkw-erfasst-und-toedlich-verletzt</t>
  </si>
  <si>
    <t>Lünen</t>
  </si>
  <si>
    <t>gg Papierkorb, Sturz auf FB</t>
  </si>
  <si>
    <t>http://www.lokalkompass.de/luenen/leute/junge-stirbt-nach-unfall-in-luenen-sued-d476541.html</t>
  </si>
  <si>
    <t>ebike, Alter geschätzt ("Rentnerin")</t>
  </si>
  <si>
    <t>http://www.ln-online.de/Lokales/Ostholstein/Radfahrerin-stirbt-nach-Sturz-Polizei-sucht-Zeugen</t>
  </si>
  <si>
    <t>Malsch</t>
  </si>
  <si>
    <t>http://www.tagblatt.de/Home/nachrichten/ueberregional/baden-wuerttemberg_artikel,-Radfahrer-von-Sattelzug-getoetet-_arid,275360.html</t>
  </si>
  <si>
    <t>Hilter</t>
  </si>
  <si>
    <t>http://www.rsa-radio.de/aktuelles/nachrichten/vermischtes/Vermischtes-Senior-82-stirbt-nach-Fahrradunfall-in-Kaufbeurener-Klinik;art386,54868</t>
  </si>
  <si>
    <t>vom RW aus</t>
  </si>
  <si>
    <t>http://www.ksta.de/pulheim/unfall-in-pulheim-frechenerin-stirbt-auf-der-bonnstrasse,15189190,27862676.html</t>
  </si>
  <si>
    <t>Mössingen</t>
  </si>
  <si>
    <t>2 RF touchieren nach Kollaps</t>
  </si>
  <si>
    <t>http://www.schwarzwaelder-bote.de/inhalt.moessingen-38-jaehriger-stirbt-beim-radfahren.d5a5843e-3ee9-4860-8496-4f04649f61a7.html</t>
  </si>
  <si>
    <t>http://www.abendzeitung-muenchen.de/inhalt.leiche-am-radweg-kirchheim-mann-54-liegt-tot-neben-fahrrad.9542fc55-ca56-4760-b292-1525aa9dcb32.html</t>
  </si>
  <si>
    <t>https://maps.google.de/maps?q=Maria-Goeppert-Stra%C3%9Fe,+Ingolstadt&amp;hl=de&amp;ie=UTF8&amp;ll=48.786385,11.397552&amp;spn=0.00074,0.001206&amp;sll=52.125966,11.641837&amp;sspn=0.35326,0.617294&amp;oq=maria-goe&amp;t=h&amp;hnear=Maria-Goeppert-Stra%C3%9Fe,+85057+Ingolstadt&amp;z=20</t>
  </si>
  <si>
    <t>Neuisenburg Dreieich</t>
  </si>
  <si>
    <t>RF LA vom SS aus, Taxi fährt auf</t>
  </si>
  <si>
    <t>http://www.hr-online.de/website/rubriken/nachrichten/indexhessen34938.jsp?rubrik=36082&amp;key=standard_document_51783495</t>
  </si>
  <si>
    <t>Potsdam</t>
  </si>
  <si>
    <t>auf RW von herabstürzendem Ast zu Fall gebracht</t>
  </si>
  <si>
    <t>http://www.schaffenwir.de/blog-fahrangst/256-schwerer-unfall-auf-dem-buergersteigradweg</t>
  </si>
  <si>
    <t>RF zieht plötzlich n li</t>
  </si>
  <si>
    <t>http://www.express.de/koeln/seniorin-im-koma-porzer-unfallraetsel--wem-gehoert-dieses-rad-,2856,22789740.html</t>
  </si>
  <si>
    <t>Oberreute</t>
  </si>
  <si>
    <t>RF stürzt an offenem Gulli</t>
  </si>
  <si>
    <t>http://www.all-in.de/nachrichten/polizeimeldungen/Radfahrer-in-Oberreute-nach-Sturz-tot-aufgefunden;art2756,1635328</t>
  </si>
  <si>
    <t>Crailsheim</t>
  </si>
  <si>
    <t>https://maps.google.de/maps?q=j%C3%BCterbog&amp;hl=de&amp;ie=UTF8&amp;ll=51.706901,13.239824&amp;spn=0.004129,0.009645&amp;sll=53.486003,11.968918&amp;sspn=0.253719,0.617294&amp;t=h&amp;hnear=J%C3%BCterbog,+Brandenburg&amp;z=17</t>
  </si>
  <si>
    <t>http://www.general-anzeiger-bonn.de/region/koeln/44-Jaehrige-von-Strassenbahn-ueberfahren-tot-article1335601.html</t>
  </si>
  <si>
    <t>Augsburg</t>
  </si>
  <si>
    <t>bei FQ gg Bordstein</t>
  </si>
  <si>
    <t>http://presse-augsburg.de/presse/radfahrer-nach-verkehrsunfall-verstorben/</t>
  </si>
  <si>
    <t>Grafenhausen</t>
  </si>
  <si>
    <t>http://www.suedkurier.de/region/hochrhein/grafenhausen/Tot-Radfahrer-stirbt-bei-Unfall-in-Grafenhausen;art372595,7121097</t>
  </si>
  <si>
    <t>Nürnberg</t>
  </si>
  <si>
    <t>Schienen, RF LA?, von StraBa überrollt</t>
  </si>
  <si>
    <t>http://www.nordbayern.de/region/nuernberg/radfahrer-stirbt-im-marientunnel-nach-unfall-mit-strassenbahn-1.3600448</t>
  </si>
  <si>
    <t>Siedenburg</t>
  </si>
  <si>
    <t>nach li von FB in Graben, erst am nächsten Morgen gefunden</t>
  </si>
  <si>
    <t>http://www.kreiszeitung.de/lokales/diepholz/sulingen-ort50128/unklare-ursache-fahrradfahrer-stuerzt-siedenburg-einen-graben-stirbt-3510030.html</t>
  </si>
  <si>
    <t>http://www.wieboldtv.de/radfahrerin-starb.html</t>
  </si>
  <si>
    <t>Langenzenn</t>
  </si>
  <si>
    <t>RF auf GW? T30, Dorf</t>
  </si>
  <si>
    <t>Eine Radfahrerin ist bei einem Unfall mit einem Traktor-Gespann in Rosendorf im Saale-Orla-Kreis tödlich verletzt worden. Der 61 Jahre alte Traktorfahrer habe die Frau auf der Landstraße zwischen Zwackau und Hasla überholt, teilte die Saalfelder Polizei am Freitag mit. Die Radfahrerin sei dabei vermutlich vom Anhänger erfasst und überrollt worden. Sie erlag am Donnerstagabend noch an der Unfallstelle ihren schweren Verletzungen. Um wen es sich bei dem Unfallopfer handelt, konnte laut Polizei zunächst nicht geklärt werden. Zudem müssen die Ermittler untersuchen, wie es zu dem Unglück kommen konnte.</t>
  </si>
  <si>
    <t>zu früh eingeschert?, Straße danach lt Gmaps "geeignet für RF"</t>
  </si>
  <si>
    <t>http://www.t-online.de/regionales/id_71430758/radfahrerin-von-traktoranhaenger-erfasst-und-toedlich-verletzt.html</t>
  </si>
  <si>
    <t>https://maps.google.de/maps?q=hasla&amp;hl=de&amp;ll=50.762807,11.822598&amp;spn=0.005687,0.009645&amp;sll=50.767897,11.802835&amp;sspn=0.045491,0.077162&amp;t=h&amp;hnear=Hasla,+07819+Triptis&amp;z=17</t>
  </si>
  <si>
    <t>http://www.thueringer-allgemeine.de/web/zgt/leben/blaulicht/detail/-/specific/71-jaehriger-Fahrradfahrer-stirbt-in-Heiligenstadt-1432170837</t>
  </si>
  <si>
    <t>Lindau</t>
  </si>
  <si>
    <t>geschl Halbschranke</t>
  </si>
  <si>
    <t>http://www.br.de/nachrichten/schwaben/inhalt/zug-roll-ueber-frau-lindau-100.html</t>
  </si>
  <si>
    <t>Kröpelin</t>
  </si>
  <si>
    <t>Kind umfährt geschl Halbschranke</t>
  </si>
  <si>
    <t>http://www.ndr.de/nachrichten/mecklenburg-vorpommern/Fuenfjaehriger-von-Zug-erfasst-und-getoetet,unfall5854.html</t>
  </si>
  <si>
    <t>Dorsten</t>
  </si>
  <si>
    <t>LKW Fahrerflucht</t>
  </si>
  <si>
    <t>http://www1.wdr.de/themen/infokompakt/nachrichten/nrwkompakt/archiv/nrwkompakt30886.html</t>
  </si>
  <si>
    <t>https://www.weissblau.de/artikel/polizeibericht-vom-17082014-u-20-j-hriger-autofahrer-stirbt-nach-schwerem-unfall-krankenhaus</t>
  </si>
  <si>
    <t>Milseburg</t>
  </si>
  <si>
    <t>Herzinfarkt, schiebend</t>
  </si>
  <si>
    <t>http://www.fuldaerzeitung.de/artikelansicht/artikel/2892400/radfahrerin-stirbt-bei-oberbernhards</t>
  </si>
  <si>
    <t>Renningen</t>
  </si>
  <si>
    <t>Unfallflucht, 2. RF svl, RW vorhanden</t>
  </si>
  <si>
    <t>http://www.finanznachrichten.de/nachrichten-2014-08/31156317-ein-toter-und-ein-schwer-verletzter-radfahrer-nach-unfall-auf-b-295-003.htm</t>
  </si>
  <si>
    <t>https://www.google.de/maps/@48.748988,8.8867787,345m/data=!3m1!1e3!5m1!1e3?hl=de</t>
  </si>
  <si>
    <t>Gelsenkirchen</t>
  </si>
  <si>
    <t>hinter StraBa bei rot</t>
  </si>
  <si>
    <t>http://www.rp-online.de/nrw/staedte/duisburg/radfahrer-toedlich-verunglueckt-aid-1.4358032</t>
  </si>
  <si>
    <t>Bad Essen</t>
  </si>
  <si>
    <t>FQ an Kreuzung</t>
  </si>
  <si>
    <t>http://www.nwm-tv.de/index.php?article_id=54&amp;news=5698</t>
  </si>
  <si>
    <t>Calbe</t>
  </si>
  <si>
    <t>v RW auf FB unter LKW gestürzt</t>
  </si>
  <si>
    <t>http://www.mz-web.de/aschersleben/von-lastwagen-ueberrollt-radfahrerin-stirbt-nach-sturz-in-calbe,20640874,27707410.html</t>
  </si>
  <si>
    <t>Kassel</t>
  </si>
  <si>
    <t>Am Samstag gegen 9.45 Uhr fuhr ein 86- jähriger Radfahrer die Aubinger Straße stadtauswärts in nordwestliche Richtung. Er benutzte hierzu den rechten Radweg. An der Kreuzung zum Ravensburger Ring bog er nach rechts ab und befuhr den Ravensburger Ring weiter in nordöstliche Richtung. Zum selben Zeitpunkt befuhr ein 44-jähriger Lkw-Fahrer die Aubinger Straße zunächst ebenfalls in nordwestlicher Richtung. Er bog unmittelbar hinter dem Radfahrer nach rechts in den Ravensburger Ring ab. Unvermittelt machte der Fahrradfahrer eine Ausweichbewegung nach links, zur Fahrbahnmitte hin, um einer Pfütze auszuweichen. Zu diesem Zeitpunkt hatte der Lkw bereits zum Überholen des Radfahrers angesetzt. Es kam zu einer Berührung zwischen dem rechten vorderen Kotflügel des Lkw und dem linken Lenkerende des Fahrrades. Der Radfahrer, der keinen Fahrradhelm trug, verlor dadurch die Kontrolle über sein Fahrrad und stürzte mit diesem auf die Fahrbahn. Im weiteren Verlauf wurde der Fahrradfahrer vom vorderen rechten Reifen des Lkw überrollt und noch mehrere Meter mitgeschleift. Durch das Überrollen erlitt der Fahrradfahrer lebensgefährliche Verletzungen. Bereits auf der Fahrt in die nächstgelegene Klinik musste er reanimiert werden. Er verstarb im Klinikum noch bei der sofortigen Notoperation.</t>
  </si>
  <si>
    <t>Straße recht eng, Pfütze Schutzbehauptung LKW-Fahrer? könnte auch RA gewesen sein</t>
  </si>
  <si>
    <t>http://goo.gl/maps/MF3jh</t>
  </si>
  <si>
    <t>Gegen 11.25 Uhr fuhr die Seniorin mit ihrem Rad von der Kaiserstraße in Richtung Frankfurter Straße. Aus noch unbekannten Gründen zog die Radfahrerin in Höhe des HIT-Marktes plötzlich nach links und stieß mit einem Toyota zusammen. Die Seniorin erlitt lebensgefährliche Kopfverletzungen. Sie wurde in ein Krankenhaus gebracht und ist bisher nicht ansprechbar.</t>
  </si>
  <si>
    <t>http://goo.gl/maps/YFLBV</t>
  </si>
  <si>
    <t>Cottbus</t>
  </si>
  <si>
    <t>http://www.dk-online.de/nachrichten/lokal/1427837-2/story.html</t>
  </si>
  <si>
    <t>http://www.thueringer-allgemeine.de/web/zgt/leben/blaulicht/detail/-/specific/Radfahrer-stirbt-nach-Kollision-mit-Motorrad-bei-Stadtroda-Strasse-fuer-Stunden-1506849705</t>
  </si>
  <si>
    <t>Belgern</t>
  </si>
  <si>
    <t>AF übersieht im strömenden Regen 3 stehende RF</t>
  </si>
  <si>
    <t>http://www.sz-online.de/sachsen/radfahrerin-in-nordsachsen-bei-verkehrsunfall-getoetet--2871572.html</t>
  </si>
  <si>
    <t>http://mindelmedia-news.de/memmingen-fahhradfahrer-von-lkw-erfasst-radfahrer-toedlich-verletzt/</t>
  </si>
  <si>
    <t>Oberhausen</t>
  </si>
  <si>
    <t>LKW in Grundstück</t>
  </si>
  <si>
    <t>http://www.derwesten.de/staedte/oberhausen/radfahrer-stirbt-nach-verkehrsunfall-mit-lkw-in-oberhausen-id9539044.html</t>
  </si>
  <si>
    <t>LA oder FQ?, "beim Fahrstreifenwechsel" (Straße hat keine Fahrstreifen, aber zu &gt;90 % Radwege)</t>
  </si>
  <si>
    <t>http://goo.gl/maps/8wCIn</t>
  </si>
  <si>
    <t>Kontrolle verloren, Kollaps</t>
  </si>
  <si>
    <t>http://www.abendzeitung-muenchen.de/inhalt.unfall-in-bogenhausen-nach-sturz-radfahrer-73-verstorben.26c04a1e-2541-49a8-95af-78ad02d62c82.html</t>
  </si>
  <si>
    <t>Winsen</t>
  </si>
  <si>
    <t>http://www.kreiszeitung-wochenblatt.de/winsen/blaulicht/radfahrer-lag-leblos-auf-gehweg-d41864.html</t>
  </si>
  <si>
    <t>Sturzursache unklar, MTB, Wanderweg</t>
  </si>
  <si>
    <t>http://goo.gl/maps/FUqny</t>
  </si>
  <si>
    <t>Am Dienstagnachmittag verunglückte ein 73-jähriger Radfahrer auf der B 101 bei Herzberg tödlich. Wie die Polizei am Mittwoch mitteilte, befuhr er mit Rad und Fahrradanhänger die Bundesstraße 101 nahe Ortsausgang Herzberg in Fahrtrichtung Jüterbog, als ihn ein nachfolgender Lkw überholte. Beim Überholvorgang kam der Radfahrer zu Fall und zog sich schwerste Verletzungen zu. Der Notarzt orderte einen Rettungshubschrauber, der kurze Zeit später vor Ort landete. Trotz aller ärztlichen Bemühungen verstarb der 73-Jährige an der Unfallstelle.</t>
  </si>
  <si>
    <t>Fahrrad mit Anhänger, am Ortsrand, DTV 4400 FZ, 20% SLV</t>
  </si>
  <si>
    <t>http://www.merkur-online.de/lokales/muenchen/west/toedlicher-sturz-laim-radfahrer-stirbt-krankenhaus-meta-4590745.html</t>
  </si>
  <si>
    <t>http://goo.gl/maps/V6HO2</t>
  </si>
  <si>
    <t>Remseck</t>
  </si>
  <si>
    <t>RF rote Ampel (Kreuzung hat Furt an GW oder GRW)</t>
  </si>
  <si>
    <t>http://www.nordbayern.de/region/fuerth/radfahrerin-stirbt-nach-lkw-unfall-in-langenzenn-1.3608171</t>
  </si>
  <si>
    <t>Neustadt</t>
  </si>
  <si>
    <t>RW weit abgesetzt von FB</t>
  </si>
  <si>
    <t>http://www.br.de/nachrichten/mittelfranken/radfahrer-unfall-neustadt-aisch-100.html</t>
  </si>
  <si>
    <t>http://www.internetwache.brandenburg.de/sixcms/detail.php?id=12319770</t>
  </si>
  <si>
    <t>http://www.wochenblatt.net/heute/nachrichten/article/radfahrer-verstorben.html</t>
  </si>
  <si>
    <t>RF aus NS, AF v li, an Kreuzung, z RW gegenüber?</t>
  </si>
  <si>
    <t>http://www.augsburger-allgemeine.de/landsberg/Radfahrer-stirbt-an-Bahnuebergang-id30501702.html</t>
  </si>
  <si>
    <t>Billerbeck</t>
  </si>
  <si>
    <t>http://www.prosos.org/sosnews1093775.html</t>
  </si>
  <si>
    <t>Brandenburg</t>
  </si>
  <si>
    <t>RF vom RW in FB</t>
  </si>
  <si>
    <t>unklar, keine Ursache bekannt oder zwei Ursachen gleich wahrscheinlich</t>
  </si>
  <si>
    <t>Delmenhorst</t>
  </si>
  <si>
    <t>http://www.nordbayern.de/region/forchheim/radfahrer-stirbt-bei-zusammenstoss-mit-pkw-nahe-eggolsheim-1.4060261?offset=5#ancTitle</t>
  </si>
  <si>
    <t>Bus bei Rot, 2. RV svl</t>
  </si>
  <si>
    <t>http://www.swp.de/schwaebisch_hall/lokales/polizeibericht/art1188644,2592605</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</si>
</sst>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dd/mm/yy;@"/>
    <numFmt numFmtId="167" formatCode="0.000000"/>
    <numFmt numFmtId="168" formatCode="0.00000"/>
    <numFmt numFmtId="169" formatCode="0.0000"/>
    <numFmt numFmtId="170" formatCode="0.000"/>
  </numFmts>
  <fonts count="16">
    <font>
      <sz val="10"/>
      <name val="Arial"/>
      <family val="2"/>
    </font>
    <font>
      <sz val="10"/>
      <color indexed="9"/>
      <name val="Arial"/>
      <family val="2"/>
    </font>
    <font>
      <sz val="9"/>
      <name val="Arial"/>
      <family val="2"/>
    </font>
    <font>
      <sz val="10"/>
      <color indexed="22"/>
      <name val="Arial"/>
      <family val="2"/>
    </font>
    <font>
      <u val="single"/>
      <sz val="10"/>
      <color indexed="12"/>
      <name val="Arial"/>
      <family val="2"/>
    </font>
    <font>
      <sz val="10"/>
      <name val="Symbol"/>
      <family val="1"/>
    </font>
    <font>
      <b/>
      <sz val="12"/>
      <color indexed="8"/>
      <name val="Arial"/>
      <family val="2"/>
    </font>
    <font>
      <sz val="8"/>
      <color indexed="59"/>
      <name val="Arial"/>
      <family val="2"/>
    </font>
    <font>
      <sz val="11.5"/>
      <color indexed="59"/>
      <name val="Arial"/>
      <family val="2"/>
    </font>
    <font>
      <b/>
      <sz val="10"/>
      <color indexed="8"/>
      <name val="Arial"/>
      <family val="2"/>
    </font>
    <font>
      <sz val="9"/>
      <color indexed="59"/>
      <name val="Arial"/>
      <family val="2"/>
    </font>
    <font>
      <b/>
      <sz val="11"/>
      <color indexed="59"/>
      <name val="Arial"/>
      <family val="2"/>
    </font>
    <font>
      <b/>
      <sz val="8"/>
      <color indexed="59"/>
      <name val="Arial"/>
      <family val="2"/>
    </font>
    <font>
      <sz val="8"/>
      <name val="Tahoma"/>
      <family val="2"/>
    </font>
    <font>
      <sz val="8"/>
      <name val="Arial"/>
      <family val="2"/>
    </font>
    <font>
      <u val="single"/>
      <sz val="9.5"/>
      <color indexed="36"/>
      <name val="Arial"/>
      <family val="2"/>
    </font>
  </fonts>
  <fills count="30">
    <fill>
      <patternFill/>
    </fill>
    <fill>
      <patternFill patternType="gray125"/>
    </fill>
    <fill>
      <patternFill patternType="solid">
        <fgColor indexed="16"/>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3"/>
        <bgColor indexed="64"/>
      </patternFill>
    </fill>
    <fill>
      <patternFill patternType="solid">
        <fgColor indexed="27"/>
        <bgColor indexed="64"/>
      </patternFill>
    </fill>
    <fill>
      <patternFill patternType="solid">
        <fgColor indexed="50"/>
        <bgColor indexed="64"/>
      </patternFill>
    </fill>
    <fill>
      <patternFill patternType="solid">
        <fgColor indexed="46"/>
        <bgColor indexed="64"/>
      </patternFill>
    </fill>
    <fill>
      <patternFill patternType="solid">
        <fgColor indexed="12"/>
        <bgColor indexed="64"/>
      </patternFill>
    </fill>
    <fill>
      <patternFill patternType="solid">
        <fgColor indexed="14"/>
        <bgColor indexed="64"/>
      </patternFill>
    </fill>
    <fill>
      <patternFill patternType="solid">
        <fgColor indexed="44"/>
        <bgColor indexed="64"/>
      </patternFill>
    </fill>
    <fill>
      <patternFill patternType="solid">
        <fgColor indexed="56"/>
        <bgColor indexed="64"/>
      </patternFill>
    </fill>
    <fill>
      <patternFill patternType="solid">
        <fgColor indexed="60"/>
        <bgColor indexed="64"/>
      </patternFill>
    </fill>
    <fill>
      <patternFill patternType="solid">
        <fgColor indexed="63"/>
        <bgColor indexed="64"/>
      </patternFill>
    </fill>
    <fill>
      <patternFill patternType="solid">
        <fgColor indexed="17"/>
        <bgColor indexed="64"/>
      </patternFill>
    </fill>
    <fill>
      <patternFill patternType="solid">
        <fgColor indexed="20"/>
        <bgColor indexed="64"/>
      </patternFill>
    </fill>
    <fill>
      <patternFill patternType="solid">
        <fgColor indexed="54"/>
        <bgColor indexed="64"/>
      </patternFill>
    </fill>
    <fill>
      <patternFill patternType="solid">
        <fgColor indexed="48"/>
        <bgColor indexed="64"/>
      </patternFill>
    </fill>
    <fill>
      <patternFill patternType="solid">
        <fgColor indexed="49"/>
        <bgColor indexed="64"/>
      </patternFill>
    </fill>
    <fill>
      <patternFill patternType="solid">
        <fgColor indexed="23"/>
        <bgColor indexed="64"/>
      </patternFill>
    </fill>
    <fill>
      <patternFill patternType="solid">
        <fgColor indexed="22"/>
        <bgColor indexed="64"/>
      </patternFill>
    </fill>
    <fill>
      <patternFill patternType="solid">
        <fgColor indexed="57"/>
        <bgColor indexed="64"/>
      </patternFill>
    </fill>
    <fill>
      <patternFill patternType="solid">
        <fgColor indexed="11"/>
        <bgColor indexed="64"/>
      </patternFill>
    </fill>
    <fill>
      <patternFill patternType="solid">
        <fgColor indexed="40"/>
        <bgColor indexed="64"/>
      </patternFill>
    </fill>
    <fill>
      <patternFill patternType="solid">
        <fgColor indexed="19"/>
        <bgColor indexed="64"/>
      </patternFill>
    </fill>
  </fills>
  <borders count="34">
    <border>
      <left/>
      <right/>
      <top/>
      <bottom/>
      <diagonal/>
    </border>
    <border>
      <left>
        <color indexed="63"/>
      </left>
      <right>
        <color indexed="63"/>
      </right>
      <top>
        <color indexed="63"/>
      </top>
      <bottom style="thin">
        <color indexed="59"/>
      </bottom>
    </border>
    <border>
      <left>
        <color indexed="63"/>
      </left>
      <right style="thin">
        <color indexed="63"/>
      </right>
      <top>
        <color indexed="63"/>
      </top>
      <bottom style="thin">
        <color indexed="59"/>
      </bottom>
    </border>
    <border>
      <left style="thin">
        <color indexed="63"/>
      </left>
      <right>
        <color indexed="63"/>
      </right>
      <top>
        <color indexed="63"/>
      </top>
      <bottom style="thin">
        <color indexed="59"/>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59"/>
      </top>
      <bottom style="medium">
        <color indexed="59"/>
      </bottom>
    </border>
    <border>
      <left>
        <color indexed="63"/>
      </left>
      <right>
        <color indexed="63"/>
      </right>
      <top>
        <color indexed="63"/>
      </top>
      <bottom style="thin">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style="thin">
        <color indexed="63"/>
      </right>
      <top style="thin">
        <color indexed="59"/>
      </top>
      <bottom>
        <color indexed="63"/>
      </bottom>
    </border>
    <border>
      <left style="thin"/>
      <right style="thin">
        <color indexed="63"/>
      </right>
      <top>
        <color indexed="63"/>
      </top>
      <bottom>
        <color indexed="63"/>
      </bottom>
    </border>
    <border>
      <left style="thin"/>
      <right style="thin"/>
      <top style="thin">
        <color indexed="59"/>
      </top>
      <bottom>
        <color indexed="63"/>
      </bottom>
    </border>
    <border>
      <left style="thin"/>
      <right style="thin"/>
      <top>
        <color indexed="63"/>
      </top>
      <bottom>
        <color indexed="63"/>
      </bottom>
    </border>
    <border>
      <left style="thin"/>
      <right style="thin"/>
      <top>
        <color indexed="63"/>
      </top>
      <bottom style="thin">
        <color indexed="59"/>
      </bottom>
    </border>
    <border>
      <left style="thin"/>
      <right style="thin"/>
      <top style="thin">
        <color indexed="59"/>
      </top>
      <bottom style="thin">
        <color indexed="59"/>
      </bottom>
    </border>
    <border>
      <left>
        <color indexed="63"/>
      </left>
      <right style="thin">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color indexed="63"/>
      </left>
      <right>
        <color indexed="63"/>
      </right>
      <top>
        <color indexed="63"/>
      </top>
      <bottom style="thin"/>
    </border>
    <border>
      <left style="thin">
        <color indexed="63"/>
      </left>
      <right>
        <color indexed="63"/>
      </right>
      <top>
        <color indexed="63"/>
      </top>
      <bottom style="thin">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213">
    <xf numFmtId="0" fontId="0" fillId="0" borderId="0" xfId="0" applyAlignment="1">
      <alignment/>
    </xf>
    <xf numFmtId="0" fontId="0" fillId="0" borderId="0" xfId="0" applyAlignment="1">
      <alignment horizontal="center"/>
    </xf>
    <xf numFmtId="0" fontId="0" fillId="0" borderId="0" xfId="0" applyAlignment="1">
      <alignment horizontal="left"/>
    </xf>
    <xf numFmtId="0" fontId="1" fillId="2" borderId="0" xfId="0" applyFont="1" applyFill="1" applyAlignment="1">
      <alignment/>
    </xf>
    <xf numFmtId="0" fontId="0" fillId="0" borderId="1" xfId="0" applyFont="1" applyFill="1" applyBorder="1" applyAlignment="1">
      <alignment horizontal="right"/>
    </xf>
    <xf numFmtId="0" fontId="2" fillId="0" borderId="2" xfId="0" applyFont="1" applyBorder="1" applyAlignment="1">
      <alignment horizontal="right"/>
    </xf>
    <xf numFmtId="0" fontId="2" fillId="0" borderId="3" xfId="0" applyFont="1" applyBorder="1" applyAlignment="1">
      <alignment horizontal="center"/>
    </xf>
    <xf numFmtId="0" fontId="0" fillId="3" borderId="4" xfId="0" applyFont="1" applyFill="1" applyBorder="1" applyAlignment="1">
      <alignment/>
    </xf>
    <xf numFmtId="0" fontId="0" fillId="3" borderId="5" xfId="0" applyFont="1" applyFill="1" applyBorder="1" applyAlignment="1">
      <alignment/>
    </xf>
    <xf numFmtId="0" fontId="0" fillId="3" borderId="6" xfId="0" applyFont="1" applyFill="1" applyBorder="1" applyAlignment="1">
      <alignment/>
    </xf>
    <xf numFmtId="0" fontId="0" fillId="3" borderId="5" xfId="0" applyFill="1" applyBorder="1" applyAlignment="1">
      <alignment/>
    </xf>
    <xf numFmtId="0" fontId="0" fillId="0" borderId="0" xfId="0" applyFill="1" applyBorder="1" applyAlignment="1">
      <alignment/>
    </xf>
    <xf numFmtId="0" fontId="0" fillId="4" borderId="0" xfId="0" applyFill="1" applyBorder="1" applyAlignment="1">
      <alignment/>
    </xf>
    <xf numFmtId="0" fontId="0" fillId="0" borderId="0" xfId="0" applyFont="1" applyBorder="1" applyAlignment="1">
      <alignment/>
    </xf>
    <xf numFmtId="0" fontId="0" fillId="5" borderId="0" xfId="0" applyFont="1" applyFill="1" applyAlignment="1">
      <alignment/>
    </xf>
    <xf numFmtId="0" fontId="0" fillId="5" borderId="0" xfId="0" applyFont="1" applyFill="1" applyAlignment="1">
      <alignment horizontal="left"/>
    </xf>
    <xf numFmtId="0" fontId="0" fillId="4" borderId="0" xfId="0" applyFill="1" applyAlignment="1">
      <alignment/>
    </xf>
    <xf numFmtId="0" fontId="0" fillId="6" borderId="0" xfId="0" applyFont="1" applyFill="1" applyAlignment="1">
      <alignment/>
    </xf>
    <xf numFmtId="0" fontId="0" fillId="6" borderId="0" xfId="0" applyFont="1" applyFill="1" applyAlignment="1">
      <alignment horizontal="left"/>
    </xf>
    <xf numFmtId="0" fontId="0" fillId="4" borderId="7" xfId="0" applyFill="1" applyBorder="1" applyAlignment="1">
      <alignment/>
    </xf>
    <xf numFmtId="0" fontId="0" fillId="0" borderId="8" xfId="0" applyFont="1" applyBorder="1" applyAlignment="1">
      <alignment/>
    </xf>
    <xf numFmtId="0" fontId="0" fillId="0" borderId="0" xfId="0" applyFill="1" applyAlignment="1">
      <alignment/>
    </xf>
    <xf numFmtId="0" fontId="0" fillId="7" borderId="0" xfId="0" applyFont="1" applyFill="1" applyAlignment="1">
      <alignment/>
    </xf>
    <xf numFmtId="0" fontId="0" fillId="7" borderId="0" xfId="0" applyFont="1" applyFill="1" applyAlignment="1">
      <alignment horizontal="left"/>
    </xf>
    <xf numFmtId="0" fontId="0" fillId="0" borderId="7" xfId="0" applyBorder="1" applyAlignment="1">
      <alignment/>
    </xf>
    <xf numFmtId="0" fontId="2" fillId="0" borderId="0" xfId="0" applyFont="1" applyFill="1" applyAlignment="1">
      <alignment/>
    </xf>
    <xf numFmtId="0" fontId="0" fillId="8" borderId="0" xfId="0" applyFont="1" applyFill="1" applyAlignment="1">
      <alignment/>
    </xf>
    <xf numFmtId="0" fontId="0" fillId="8" borderId="0" xfId="0" applyFont="1" applyFill="1" applyAlignment="1">
      <alignment horizontal="left"/>
    </xf>
    <xf numFmtId="0" fontId="0" fillId="0" borderId="9" xfId="0" applyFont="1" applyBorder="1" applyAlignment="1">
      <alignment/>
    </xf>
    <xf numFmtId="0" fontId="0" fillId="9" borderId="0" xfId="0" applyFont="1" applyFill="1" applyAlignment="1">
      <alignment/>
    </xf>
    <xf numFmtId="0" fontId="0" fillId="10" borderId="10" xfId="0" applyFont="1" applyFill="1" applyBorder="1" applyAlignment="1">
      <alignment/>
    </xf>
    <xf numFmtId="0" fontId="0" fillId="0" borderId="0" xfId="0" applyFont="1" applyBorder="1" applyAlignment="1">
      <alignment horizontal="center"/>
    </xf>
    <xf numFmtId="0" fontId="0" fillId="3" borderId="6" xfId="0" applyFont="1" applyFill="1" applyBorder="1" applyAlignment="1">
      <alignment horizontal="right"/>
    </xf>
    <xf numFmtId="0" fontId="0" fillId="0" borderId="0" xfId="0" applyFont="1" applyFill="1" applyAlignment="1">
      <alignment/>
    </xf>
    <xf numFmtId="0" fontId="0" fillId="11" borderId="0" xfId="0" applyFont="1" applyFill="1" applyAlignment="1">
      <alignment/>
    </xf>
    <xf numFmtId="0" fontId="0" fillId="11" borderId="0" xfId="0" applyFont="1" applyFill="1" applyAlignment="1">
      <alignment horizontal="left"/>
    </xf>
    <xf numFmtId="0" fontId="0" fillId="4" borderId="10" xfId="0" applyFill="1" applyBorder="1" applyAlignment="1">
      <alignment/>
    </xf>
    <xf numFmtId="165" fontId="0" fillId="0" borderId="8" xfId="0" applyNumberFormat="1" applyBorder="1" applyAlignment="1">
      <alignment/>
    </xf>
    <xf numFmtId="0" fontId="0" fillId="12" borderId="0" xfId="0" applyFont="1" applyFill="1" applyAlignment="1">
      <alignment/>
    </xf>
    <xf numFmtId="0" fontId="0" fillId="0" borderId="8" xfId="0" applyFont="1" applyFill="1" applyBorder="1" applyAlignment="1">
      <alignment/>
    </xf>
    <xf numFmtId="0" fontId="0" fillId="0" borderId="1" xfId="0" applyBorder="1" applyAlignment="1">
      <alignment/>
    </xf>
    <xf numFmtId="0" fontId="0" fillId="0" borderId="1" xfId="0" applyFont="1" applyBorder="1" applyAlignment="1">
      <alignment horizontal="left"/>
    </xf>
    <xf numFmtId="164" fontId="0" fillId="0" borderId="0" xfId="0" applyNumberFormat="1" applyBorder="1" applyAlignment="1">
      <alignment horizontal="center"/>
    </xf>
    <xf numFmtId="0" fontId="1" fillId="13" borderId="0" xfId="0" applyFont="1" applyFill="1" applyBorder="1" applyAlignment="1">
      <alignment/>
    </xf>
    <xf numFmtId="0" fontId="1" fillId="13" borderId="0" xfId="0" applyFont="1" applyFill="1" applyBorder="1" applyAlignment="1">
      <alignment horizontal="left"/>
    </xf>
    <xf numFmtId="164" fontId="0" fillId="0" borderId="0" xfId="0" applyNumberFormat="1" applyBorder="1" applyAlignment="1">
      <alignment/>
    </xf>
    <xf numFmtId="0" fontId="0" fillId="0" borderId="0" xfId="0" applyFont="1" applyBorder="1" applyAlignment="1">
      <alignment horizontal="left"/>
    </xf>
    <xf numFmtId="0" fontId="0" fillId="14" borderId="0" xfId="0" applyFont="1" applyFill="1" applyAlignment="1">
      <alignment horizontal="right"/>
    </xf>
    <xf numFmtId="0" fontId="0" fillId="14" borderId="0" xfId="0" applyFont="1" applyFill="1" applyAlignment="1">
      <alignment horizontal="left"/>
    </xf>
    <xf numFmtId="0" fontId="0" fillId="14" borderId="0" xfId="0" applyFont="1" applyFill="1" applyAlignment="1">
      <alignment/>
    </xf>
    <xf numFmtId="0" fontId="0" fillId="3" borderId="11" xfId="0" applyFont="1" applyFill="1" applyBorder="1" applyAlignment="1">
      <alignment horizontal="center"/>
    </xf>
    <xf numFmtId="0" fontId="0" fillId="3" borderId="11" xfId="0" applyFont="1" applyFill="1" applyBorder="1" applyAlignment="1">
      <alignment horizontal="left"/>
    </xf>
    <xf numFmtId="164" fontId="0" fillId="3" borderId="11" xfId="0" applyNumberFormat="1" applyFont="1" applyFill="1" applyBorder="1" applyAlignment="1">
      <alignment/>
    </xf>
    <xf numFmtId="0" fontId="0" fillId="3" borderId="11" xfId="0" applyFont="1" applyFill="1" applyBorder="1" applyAlignment="1">
      <alignment/>
    </xf>
    <xf numFmtId="166"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10" borderId="0" xfId="0" applyFont="1" applyFill="1" applyBorder="1" applyAlignment="1">
      <alignment horizontal="center"/>
    </xf>
    <xf numFmtId="0" fontId="0" fillId="0" borderId="0" xfId="0" applyFont="1" applyFill="1" applyBorder="1" applyAlignment="1">
      <alignment horizontal="center"/>
    </xf>
    <xf numFmtId="164" fontId="0" fillId="0" borderId="0" xfId="0" applyNumberFormat="1" applyFont="1" applyFill="1" applyBorder="1" applyAlignment="1">
      <alignment/>
    </xf>
    <xf numFmtId="0" fontId="4" fillId="0" borderId="0" xfId="18" applyNumberFormat="1" applyFill="1" applyBorder="1" applyAlignment="1" applyProtection="1">
      <alignment horizontal="right"/>
      <protection/>
    </xf>
    <xf numFmtId="0" fontId="4" fillId="0" borderId="0" xfId="18" applyNumberFormat="1" applyFill="1" applyBorder="1" applyAlignment="1" applyProtection="1">
      <alignment horizontal="left"/>
      <protection/>
    </xf>
    <xf numFmtId="0" fontId="0" fillId="0" borderId="0" xfId="0" applyFont="1" applyFill="1" applyBorder="1" applyAlignment="1">
      <alignment/>
    </xf>
    <xf numFmtId="0" fontId="0" fillId="5" borderId="0" xfId="0" applyFont="1" applyFill="1" applyAlignment="1">
      <alignment horizontal="center"/>
    </xf>
    <xf numFmtId="166" fontId="0" fillId="0" borderId="0" xfId="0" applyNumberFormat="1" applyFill="1" applyBorder="1" applyAlignment="1">
      <alignment horizontal="left"/>
    </xf>
    <xf numFmtId="166" fontId="0" fillId="0" borderId="0" xfId="0" applyNumberFormat="1" applyFill="1" applyAlignment="1">
      <alignment horizontal="left"/>
    </xf>
    <xf numFmtId="0" fontId="0" fillId="0" borderId="0" xfId="0" applyFont="1" applyFill="1" applyAlignment="1">
      <alignment horizontal="left"/>
    </xf>
    <xf numFmtId="0" fontId="0" fillId="0" borderId="0" xfId="0" applyFont="1" applyFill="1" applyAlignment="1">
      <alignment horizontal="center"/>
    </xf>
    <xf numFmtId="0" fontId="0" fillId="0" borderId="0" xfId="0" applyFill="1" applyAlignment="1">
      <alignment horizontal="center"/>
    </xf>
    <xf numFmtId="0" fontId="0" fillId="10" borderId="0" xfId="0" applyFont="1" applyFill="1" applyAlignment="1">
      <alignment horizontal="center"/>
    </xf>
    <xf numFmtId="166" fontId="0" fillId="0" borderId="0" xfId="0" applyNumberFormat="1" applyAlignment="1">
      <alignment horizontal="left"/>
    </xf>
    <xf numFmtId="0" fontId="0" fillId="0" borderId="0" xfId="0" applyFont="1" applyAlignment="1">
      <alignment horizontal="center"/>
    </xf>
    <xf numFmtId="20" fontId="0" fillId="0" borderId="0" xfId="0" applyNumberFormat="1" applyFont="1" applyFill="1" applyAlignment="1">
      <alignment horizontal="center"/>
    </xf>
    <xf numFmtId="166" fontId="0" fillId="0" borderId="0" xfId="0" applyNumberFormat="1" applyBorder="1" applyAlignment="1">
      <alignment horizontal="left"/>
    </xf>
    <xf numFmtId="0" fontId="0" fillId="5" borderId="0" xfId="0" applyFont="1" applyFill="1" applyBorder="1" applyAlignment="1">
      <alignment horizontal="center"/>
    </xf>
    <xf numFmtId="0" fontId="0" fillId="0" borderId="0" xfId="0" applyAlignment="1">
      <alignment wrapText="1"/>
    </xf>
    <xf numFmtId="0" fontId="0" fillId="0" borderId="12" xfId="0" applyBorder="1" applyAlignment="1">
      <alignment/>
    </xf>
    <xf numFmtId="0" fontId="0" fillId="0" borderId="12" xfId="0" applyFill="1" applyBorder="1" applyAlignment="1">
      <alignment/>
    </xf>
    <xf numFmtId="0" fontId="0" fillId="15" borderId="12" xfId="0" applyFill="1" applyBorder="1" applyAlignment="1">
      <alignment/>
    </xf>
    <xf numFmtId="0" fontId="0" fillId="15" borderId="12" xfId="0" applyFill="1" applyBorder="1" applyAlignment="1">
      <alignment wrapText="1"/>
    </xf>
    <xf numFmtId="0" fontId="0" fillId="15" borderId="12" xfId="0" applyFont="1" applyFill="1" applyBorder="1" applyAlignment="1">
      <alignment horizontal="right"/>
    </xf>
    <xf numFmtId="0" fontId="1" fillId="16" borderId="0" xfId="0" applyFont="1" applyFill="1" applyBorder="1" applyAlignment="1">
      <alignment/>
    </xf>
    <xf numFmtId="0" fontId="0" fillId="8" borderId="0" xfId="0" applyFont="1" applyFill="1" applyBorder="1" applyAlignment="1">
      <alignment/>
    </xf>
    <xf numFmtId="0" fontId="0" fillId="8" borderId="0" xfId="0" applyFill="1" applyBorder="1" applyAlignment="1">
      <alignment/>
    </xf>
    <xf numFmtId="0" fontId="0" fillId="4" borderId="0" xfId="0" applyFont="1" applyFill="1" applyBorder="1" applyAlignment="1">
      <alignment/>
    </xf>
    <xf numFmtId="0" fontId="0" fillId="4" borderId="0" xfId="0" applyFill="1" applyBorder="1" applyAlignment="1">
      <alignment wrapText="1"/>
    </xf>
    <xf numFmtId="0" fontId="0" fillId="4" borderId="0" xfId="0" applyFont="1" applyFill="1" applyBorder="1" applyAlignment="1">
      <alignment horizontal="right"/>
    </xf>
    <xf numFmtId="0" fontId="0" fillId="8" borderId="0" xfId="0" applyFill="1" applyBorder="1" applyAlignment="1">
      <alignment wrapText="1"/>
    </xf>
    <xf numFmtId="0" fontId="0" fillId="8" borderId="12" xfId="0" applyFont="1" applyFill="1" applyBorder="1" applyAlignment="1">
      <alignment/>
    </xf>
    <xf numFmtId="0" fontId="0" fillId="8" borderId="12" xfId="0" applyFill="1" applyBorder="1" applyAlignment="1">
      <alignment wrapText="1"/>
    </xf>
    <xf numFmtId="0" fontId="0" fillId="4" borderId="1" xfId="0" applyFont="1" applyFill="1" applyBorder="1" applyAlignment="1">
      <alignment/>
    </xf>
    <xf numFmtId="0" fontId="0" fillId="4" borderId="1" xfId="0" applyFill="1" applyBorder="1" applyAlignment="1">
      <alignment wrapText="1"/>
    </xf>
    <xf numFmtId="0" fontId="0" fillId="4" borderId="1" xfId="0" applyFont="1" applyFill="1" applyBorder="1" applyAlignment="1">
      <alignment horizontal="right"/>
    </xf>
    <xf numFmtId="0" fontId="0" fillId="0" borderId="1" xfId="0" applyFill="1" applyBorder="1" applyAlignment="1">
      <alignment/>
    </xf>
    <xf numFmtId="0" fontId="0" fillId="4" borderId="1" xfId="0" applyFill="1" applyBorder="1" applyAlignment="1">
      <alignment/>
    </xf>
    <xf numFmtId="0" fontId="1" fillId="17" borderId="0" xfId="0" applyFont="1" applyFill="1" applyBorder="1" applyAlignment="1">
      <alignment/>
    </xf>
    <xf numFmtId="0" fontId="0" fillId="0" borderId="0" xfId="0" applyBorder="1" applyAlignment="1">
      <alignment wrapText="1"/>
    </xf>
    <xf numFmtId="0" fontId="1" fillId="18" borderId="0" xfId="0" applyFont="1" applyFill="1" applyAlignment="1">
      <alignment/>
    </xf>
    <xf numFmtId="0" fontId="0" fillId="0" borderId="12" xfId="0" applyBorder="1" applyAlignment="1">
      <alignment wrapText="1"/>
    </xf>
    <xf numFmtId="0" fontId="1" fillId="19" borderId="0" xfId="0" applyFont="1" applyFill="1" applyBorder="1" applyAlignment="1">
      <alignment/>
    </xf>
    <xf numFmtId="0" fontId="0" fillId="0" borderId="1" xfId="0" applyFont="1" applyBorder="1" applyAlignment="1">
      <alignment/>
    </xf>
    <xf numFmtId="0" fontId="1" fillId="16" borderId="0" xfId="0" applyFont="1" applyFill="1" applyAlignment="1">
      <alignment horizontal="right"/>
    </xf>
    <xf numFmtId="0" fontId="1" fillId="16" borderId="0" xfId="0" applyFont="1" applyFill="1" applyAlignment="1">
      <alignment/>
    </xf>
    <xf numFmtId="0" fontId="1" fillId="20" borderId="0" xfId="0" applyFont="1" applyFill="1" applyBorder="1" applyAlignment="1">
      <alignment/>
    </xf>
    <xf numFmtId="0" fontId="1" fillId="18" borderId="0" xfId="0" applyFont="1" applyFill="1" applyBorder="1" applyAlignment="1">
      <alignment/>
    </xf>
    <xf numFmtId="0" fontId="1" fillId="19" borderId="0" xfId="0" applyFont="1" applyFill="1" applyAlignment="1">
      <alignment/>
    </xf>
    <xf numFmtId="0" fontId="1" fillId="21" borderId="0" xfId="0" applyFont="1" applyFill="1" applyBorder="1" applyAlignment="1">
      <alignment/>
    </xf>
    <xf numFmtId="0" fontId="0" fillId="0" borderId="0" xfId="0" applyFill="1" applyBorder="1" applyAlignment="1">
      <alignment wrapText="1"/>
    </xf>
    <xf numFmtId="0" fontId="0" fillId="0" borderId="0" xfId="0" applyFill="1" applyAlignment="1">
      <alignment wrapText="1"/>
    </xf>
    <xf numFmtId="0" fontId="0" fillId="0" borderId="0" xfId="0" applyFont="1" applyFill="1" applyBorder="1" applyAlignment="1">
      <alignment horizontal="right"/>
    </xf>
    <xf numFmtId="0" fontId="1" fillId="20" borderId="0" xfId="0" applyFont="1" applyFill="1" applyAlignment="1">
      <alignment/>
    </xf>
    <xf numFmtId="0" fontId="0" fillId="15" borderId="0" xfId="0" applyFont="1" applyFill="1" applyBorder="1" applyAlignment="1">
      <alignment/>
    </xf>
    <xf numFmtId="0" fontId="1" fillId="17" borderId="0" xfId="0" applyFont="1" applyFill="1" applyAlignment="1">
      <alignment/>
    </xf>
    <xf numFmtId="0" fontId="1" fillId="21" borderId="0" xfId="0" applyFont="1" applyFill="1" applyAlignment="1">
      <alignment/>
    </xf>
    <xf numFmtId="0" fontId="0" fillId="22" borderId="0" xfId="0" applyFont="1" applyFill="1" applyAlignment="1">
      <alignment horizontal="center"/>
    </xf>
    <xf numFmtId="0" fontId="0" fillId="4" borderId="0" xfId="0" applyFont="1" applyFill="1" applyAlignment="1">
      <alignment horizontal="center"/>
    </xf>
    <xf numFmtId="0" fontId="0" fillId="23" borderId="0" xfId="0" applyFont="1" applyFill="1" applyAlignment="1">
      <alignment horizontal="center"/>
    </xf>
    <xf numFmtId="20" fontId="0" fillId="0" borderId="0" xfId="0" applyNumberFormat="1" applyFont="1" applyAlignment="1">
      <alignment horizontal="center"/>
    </xf>
    <xf numFmtId="0" fontId="0" fillId="0" borderId="0" xfId="0" applyFont="1" applyAlignment="1">
      <alignment horizontal="left" wrapText="1"/>
    </xf>
    <xf numFmtId="0" fontId="4" fillId="0" borderId="0" xfId="18" applyNumberFormat="1" applyFill="1" applyBorder="1" applyAlignment="1" applyProtection="1">
      <alignment/>
      <protection/>
    </xf>
    <xf numFmtId="0" fontId="0" fillId="22" borderId="0" xfId="0" applyFont="1" applyFill="1" applyBorder="1" applyAlignment="1">
      <alignment horizontal="center"/>
    </xf>
    <xf numFmtId="0" fontId="0" fillId="9" borderId="0" xfId="0" applyFont="1" applyFill="1" applyAlignment="1">
      <alignment horizontal="center"/>
    </xf>
    <xf numFmtId="0" fontId="0" fillId="7" borderId="0" xfId="0" applyFont="1" applyFill="1" applyAlignment="1">
      <alignment horizontal="center"/>
    </xf>
    <xf numFmtId="0" fontId="0" fillId="8" borderId="0" xfId="0" applyFont="1" applyFill="1" applyAlignment="1">
      <alignment horizontal="center"/>
    </xf>
    <xf numFmtId="0" fontId="0" fillId="3" borderId="0" xfId="0" applyFont="1" applyFill="1" applyAlignment="1">
      <alignment horizontal="center"/>
    </xf>
    <xf numFmtId="0" fontId="0" fillId="14" borderId="0" xfId="0" applyFont="1" applyFill="1" applyAlignment="1">
      <alignment horizontal="center"/>
    </xf>
    <xf numFmtId="20" fontId="0" fillId="24" borderId="0" xfId="0" applyNumberFormat="1" applyFont="1" applyFill="1" applyAlignment="1">
      <alignment horizontal="center"/>
    </xf>
    <xf numFmtId="0" fontId="0" fillId="25" borderId="0" xfId="0" applyFont="1" applyFill="1" applyAlignment="1">
      <alignment horizontal="center"/>
    </xf>
    <xf numFmtId="0" fontId="0" fillId="11" borderId="0" xfId="0" applyFont="1" applyFill="1" applyAlignment="1">
      <alignment horizontal="center"/>
    </xf>
    <xf numFmtId="0" fontId="0" fillId="0" borderId="0" xfId="0" applyNumberFormat="1" applyFont="1" applyAlignment="1">
      <alignment wrapText="1"/>
    </xf>
    <xf numFmtId="0" fontId="0" fillId="26" borderId="0" xfId="0" applyFont="1" applyFill="1" applyAlignment="1">
      <alignment horizontal="center"/>
    </xf>
    <xf numFmtId="0" fontId="0" fillId="0" borderId="0" xfId="0" applyNumberFormat="1" applyFont="1" applyFill="1" applyAlignment="1">
      <alignment/>
    </xf>
    <xf numFmtId="0" fontId="0" fillId="27" borderId="0" xfId="0" applyFont="1" applyFill="1" applyAlignment="1">
      <alignment horizontal="center"/>
    </xf>
    <xf numFmtId="0" fontId="0" fillId="28" borderId="0" xfId="0" applyFont="1" applyFill="1" applyAlignment="1">
      <alignment horizontal="center"/>
    </xf>
    <xf numFmtId="0" fontId="0" fillId="0" borderId="13" xfId="0" applyNumberFormat="1" applyBorder="1" applyAlignment="1">
      <alignment/>
    </xf>
    <xf numFmtId="0" fontId="0" fillId="0" borderId="14" xfId="0" applyNumberFormat="1" applyBorder="1" applyAlignment="1">
      <alignment/>
    </xf>
    <xf numFmtId="0" fontId="0" fillId="0" borderId="15" xfId="0" applyNumberFormat="1" applyBorder="1" applyAlignment="1">
      <alignment/>
    </xf>
    <xf numFmtId="0" fontId="0" fillId="29" borderId="0" xfId="0" applyFont="1" applyFill="1" applyBorder="1" applyAlignment="1">
      <alignment horizontal="right"/>
    </xf>
    <xf numFmtId="164" fontId="0" fillId="0" borderId="0" xfId="0" applyNumberFormat="1" applyAlignment="1">
      <alignment horizontal="center"/>
    </xf>
    <xf numFmtId="0" fontId="0" fillId="0" borderId="16" xfId="0" applyNumberFormat="1" applyBorder="1" applyAlignment="1">
      <alignment/>
    </xf>
    <xf numFmtId="0" fontId="0" fillId="0" borderId="0" xfId="0" applyNumberFormat="1" applyAlignment="1">
      <alignment/>
    </xf>
    <xf numFmtId="0" fontId="0" fillId="0" borderId="17" xfId="0" applyNumberFormat="1" applyBorder="1" applyAlignment="1">
      <alignment/>
    </xf>
    <xf numFmtId="0" fontId="0" fillId="5" borderId="0" xfId="0" applyFont="1" applyFill="1" applyAlignment="1">
      <alignment horizontal="right"/>
    </xf>
    <xf numFmtId="0" fontId="0" fillId="7" borderId="0" xfId="0" applyFont="1" applyFill="1" applyAlignment="1">
      <alignment horizontal="right"/>
    </xf>
    <xf numFmtId="0" fontId="0" fillId="8" borderId="0" xfId="0" applyFont="1" applyFill="1" applyAlignment="1">
      <alignment horizontal="right"/>
    </xf>
    <xf numFmtId="0" fontId="0" fillId="9" borderId="0" xfId="0" applyFont="1" applyFill="1" applyAlignment="1">
      <alignment horizontal="right"/>
    </xf>
    <xf numFmtId="0" fontId="0" fillId="11" borderId="0" xfId="0" applyFont="1" applyFill="1" applyAlignment="1">
      <alignment horizontal="right"/>
    </xf>
    <xf numFmtId="0" fontId="0" fillId="0" borderId="0" xfId="0" applyFont="1" applyBorder="1" applyAlignment="1">
      <alignment horizontal="right"/>
    </xf>
    <xf numFmtId="0" fontId="0" fillId="0" borderId="18" xfId="0" applyNumberFormat="1" applyBorder="1" applyAlignment="1">
      <alignment/>
    </xf>
    <xf numFmtId="0" fontId="0" fillId="0" borderId="19" xfId="0" applyNumberFormat="1" applyBorder="1" applyAlignment="1">
      <alignment/>
    </xf>
    <xf numFmtId="0" fontId="0" fillId="0" borderId="20" xfId="0" applyNumberFormat="1" applyBorder="1" applyAlignment="1">
      <alignment/>
    </xf>
    <xf numFmtId="0" fontId="0" fillId="29" borderId="0" xfId="0" applyFill="1" applyAlignment="1">
      <alignment/>
    </xf>
    <xf numFmtId="0" fontId="5" fillId="29" borderId="0" xfId="0" applyFont="1" applyFill="1" applyBorder="1" applyAlignment="1">
      <alignment horizontal="right"/>
    </xf>
    <xf numFmtId="1" fontId="0" fillId="0" borderId="0" xfId="0" applyNumberFormat="1" applyBorder="1" applyAlignment="1">
      <alignment horizontal="center"/>
    </xf>
    <xf numFmtId="1" fontId="0" fillId="0" borderId="1" xfId="0" applyNumberFormat="1" applyBorder="1" applyAlignment="1">
      <alignment horizontal="center"/>
    </xf>
    <xf numFmtId="0" fontId="0" fillId="6" borderId="0" xfId="0" applyFont="1" applyFill="1" applyAlignment="1">
      <alignment horizontal="right"/>
    </xf>
    <xf numFmtId="0" fontId="0" fillId="12" borderId="0" xfId="0" applyFont="1" applyFill="1" applyAlignment="1">
      <alignment horizontal="right"/>
    </xf>
    <xf numFmtId="164" fontId="0" fillId="0" borderId="0" xfId="0" applyNumberFormat="1" applyAlignment="1">
      <alignment/>
    </xf>
    <xf numFmtId="0" fontId="0" fillId="0" borderId="13" xfId="0" applyBorder="1" applyAlignment="1">
      <alignment/>
    </xf>
    <xf numFmtId="0" fontId="0" fillId="0" borderId="21" xfId="0" applyBorder="1" applyAlignment="1">
      <alignment/>
    </xf>
    <xf numFmtId="0" fontId="0" fillId="0" borderId="2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8" xfId="0" applyBorder="1" applyAlignment="1">
      <alignment/>
    </xf>
    <xf numFmtId="0" fontId="0" fillId="0" borderId="20" xfId="0" applyBorder="1" applyAlignment="1">
      <alignment/>
    </xf>
    <xf numFmtId="0" fontId="0" fillId="0" borderId="20" xfId="0" applyBorder="1" applyAlignment="1">
      <alignment/>
    </xf>
    <xf numFmtId="0" fontId="0" fillId="0" borderId="0" xfId="0" applyBorder="1" applyAlignment="1">
      <alignment/>
    </xf>
    <xf numFmtId="0" fontId="0" fillId="0" borderId="0" xfId="0" applyNumberFormat="1" applyFont="1" applyBorder="1" applyAlignment="1">
      <alignment horizontal="center"/>
    </xf>
    <xf numFmtId="0" fontId="0" fillId="0" borderId="0" xfId="0" applyAlignment="1">
      <alignment horizontal="right"/>
    </xf>
    <xf numFmtId="0" fontId="0" fillId="0" borderId="0" xfId="0" applyBorder="1" applyAlignment="1">
      <alignment horizontal="right"/>
    </xf>
    <xf numFmtId="0" fontId="0" fillId="10" borderId="0" xfId="0" applyFill="1" applyAlignment="1">
      <alignment horizontal="center"/>
    </xf>
    <xf numFmtId="0" fontId="0" fillId="3" borderId="11" xfId="0" applyFill="1" applyBorder="1" applyAlignment="1">
      <alignment/>
    </xf>
    <xf numFmtId="0" fontId="0" fillId="12" borderId="0" xfId="0" applyFont="1" applyFill="1" applyAlignment="1">
      <alignment horizontal="center"/>
    </xf>
    <xf numFmtId="0" fontId="0" fillId="6" borderId="0" xfId="0" applyFont="1" applyFill="1" applyAlignment="1">
      <alignment horizontal="center"/>
    </xf>
    <xf numFmtId="0" fontId="1" fillId="13" borderId="0" xfId="0" applyFont="1" applyFill="1" applyBorder="1" applyAlignment="1">
      <alignment horizontal="center"/>
    </xf>
    <xf numFmtId="0" fontId="0" fillId="6" borderId="0" xfId="0" applyFill="1" applyAlignment="1">
      <alignment horizontal="center"/>
    </xf>
    <xf numFmtId="0" fontId="0" fillId="3" borderId="11" xfId="0" applyFill="1" applyBorder="1" applyAlignment="1">
      <alignment horizontal="center"/>
    </xf>
    <xf numFmtId="0" fontId="0" fillId="9" borderId="0" xfId="0" applyFill="1" applyAlignment="1">
      <alignment horizontal="left"/>
    </xf>
    <xf numFmtId="0" fontId="0" fillId="12" borderId="0" xfId="0" applyFill="1" applyAlignment="1">
      <alignment horizontal="left"/>
    </xf>
    <xf numFmtId="3" fontId="0" fillId="0" borderId="0" xfId="0" applyNumberFormat="1" applyAlignment="1">
      <alignment/>
    </xf>
    <xf numFmtId="0" fontId="0" fillId="0" borderId="0" xfId="0" applyFill="1" applyAlignment="1">
      <alignment horizontal="left"/>
    </xf>
    <xf numFmtId="0" fontId="0" fillId="0" borderId="0" xfId="0" applyFill="1" applyBorder="1" applyAlignment="1">
      <alignment horizontal="center"/>
    </xf>
    <xf numFmtId="0" fontId="0" fillId="3" borderId="11" xfId="0" applyFill="1" applyBorder="1" applyAlignment="1">
      <alignment horizontal="left"/>
    </xf>
    <xf numFmtId="164" fontId="0" fillId="0" borderId="0" xfId="0" applyNumberFormat="1" applyFill="1" applyBorder="1" applyAlignment="1">
      <alignment/>
    </xf>
    <xf numFmtId="165" fontId="0" fillId="0" borderId="0" xfId="0" applyNumberFormat="1" applyBorder="1" applyAlignment="1">
      <alignment/>
    </xf>
    <xf numFmtId="1" fontId="0" fillId="0" borderId="0" xfId="0" applyNumberFormat="1" applyFill="1" applyBorder="1" applyAlignment="1">
      <alignment/>
    </xf>
    <xf numFmtId="0" fontId="0" fillId="0" borderId="0" xfId="0" applyFill="1" applyBorder="1" applyAlignment="1">
      <alignment horizontal="left"/>
    </xf>
    <xf numFmtId="0" fontId="3" fillId="0" borderId="0" xfId="0" applyFont="1" applyFill="1" applyBorder="1" applyAlignment="1">
      <alignment/>
    </xf>
    <xf numFmtId="0" fontId="0" fillId="0" borderId="1" xfId="0" applyFill="1" applyBorder="1" applyAlignment="1">
      <alignment horizontal="right"/>
    </xf>
    <xf numFmtId="164" fontId="0" fillId="5" borderId="23" xfId="0" applyNumberFormat="1" applyFont="1" applyFill="1" applyBorder="1" applyAlignment="1">
      <alignment horizontal="center"/>
    </xf>
    <xf numFmtId="164" fontId="0" fillId="6" borderId="24" xfId="0" applyNumberFormat="1" applyFont="1" applyFill="1" applyBorder="1" applyAlignment="1">
      <alignment horizontal="center"/>
    </xf>
    <xf numFmtId="164" fontId="0" fillId="7" borderId="24" xfId="0" applyNumberFormat="1" applyFont="1" applyFill="1" applyBorder="1" applyAlignment="1">
      <alignment horizontal="center"/>
    </xf>
    <xf numFmtId="164" fontId="0" fillId="8" borderId="24" xfId="0" applyNumberFormat="1" applyFont="1" applyFill="1" applyBorder="1" applyAlignment="1">
      <alignment horizontal="center"/>
    </xf>
    <xf numFmtId="164" fontId="0" fillId="9" borderId="24" xfId="0" applyNumberFormat="1" applyFont="1" applyFill="1" applyBorder="1" applyAlignment="1">
      <alignment horizontal="center"/>
    </xf>
    <xf numFmtId="164" fontId="0" fillId="11" borderId="24" xfId="0" applyNumberFormat="1" applyFont="1" applyFill="1" applyBorder="1" applyAlignment="1">
      <alignment horizontal="center"/>
    </xf>
    <xf numFmtId="164" fontId="0" fillId="12" borderId="24" xfId="0" applyNumberFormat="1" applyFont="1" applyFill="1" applyBorder="1" applyAlignment="1">
      <alignment horizontal="center"/>
    </xf>
    <xf numFmtId="164" fontId="0" fillId="0" borderId="24" xfId="0" applyNumberFormat="1" applyBorder="1" applyAlignment="1">
      <alignment horizontal="center"/>
    </xf>
    <xf numFmtId="164" fontId="0" fillId="5" borderId="25" xfId="0" applyNumberFormat="1" applyFont="1" applyFill="1" applyBorder="1" applyAlignment="1">
      <alignment horizontal="center"/>
    </xf>
    <xf numFmtId="164" fontId="0" fillId="6" borderId="26" xfId="0" applyNumberFormat="1" applyFont="1" applyFill="1" applyBorder="1" applyAlignment="1">
      <alignment horizontal="center"/>
    </xf>
    <xf numFmtId="164" fontId="0" fillId="7" borderId="26" xfId="0" applyNumberFormat="1" applyFont="1" applyFill="1" applyBorder="1" applyAlignment="1">
      <alignment horizontal="center"/>
    </xf>
    <xf numFmtId="164" fontId="0" fillId="8" borderId="26" xfId="0" applyNumberFormat="1" applyFont="1" applyFill="1" applyBorder="1" applyAlignment="1">
      <alignment horizontal="center"/>
    </xf>
    <xf numFmtId="164" fontId="0" fillId="9" borderId="26" xfId="0" applyNumberFormat="1" applyFont="1" applyFill="1" applyBorder="1" applyAlignment="1">
      <alignment horizontal="center"/>
    </xf>
    <xf numFmtId="164" fontId="0" fillId="11" borderId="26" xfId="0" applyNumberFormat="1" applyFont="1" applyFill="1" applyBorder="1" applyAlignment="1">
      <alignment horizontal="center"/>
    </xf>
    <xf numFmtId="164" fontId="0" fillId="12" borderId="26" xfId="0" applyNumberFormat="1" applyFont="1" applyFill="1" applyBorder="1" applyAlignment="1">
      <alignment horizontal="center"/>
    </xf>
    <xf numFmtId="164" fontId="0" fillId="0" borderId="27" xfId="0" applyNumberFormat="1" applyBorder="1" applyAlignment="1">
      <alignment horizontal="center"/>
    </xf>
    <xf numFmtId="164" fontId="1" fillId="13" borderId="28" xfId="0" applyNumberFormat="1" applyFont="1" applyFill="1" applyBorder="1" applyAlignment="1">
      <alignment horizontal="center"/>
    </xf>
    <xf numFmtId="0" fontId="0" fillId="0" borderId="29" xfId="0" applyFont="1" applyBorder="1" applyAlignment="1">
      <alignment/>
    </xf>
    <xf numFmtId="0" fontId="0" fillId="0" borderId="30" xfId="0" applyBorder="1" applyAlignment="1">
      <alignment horizontal="center"/>
    </xf>
    <xf numFmtId="0" fontId="0" fillId="10" borderId="31" xfId="0" applyFont="1" applyFill="1" applyBorder="1" applyAlignment="1">
      <alignment/>
    </xf>
    <xf numFmtId="0" fontId="0" fillId="0" borderId="32" xfId="0" applyBorder="1" applyAlignment="1">
      <alignment horizontal="center"/>
    </xf>
    <xf numFmtId="1" fontId="0" fillId="0" borderId="33" xfId="0" applyNumberFormat="1" applyBorder="1" applyAlignment="1">
      <alignment/>
    </xf>
    <xf numFmtId="0" fontId="0" fillId="0" borderId="7" xfId="0" applyFill="1" applyBorder="1" applyAlignment="1">
      <alignment horizontal="righ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0202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Unfalltypen Jahresvergleich</a:t>
            </a:r>
          </a:p>
        </c:rich>
      </c:tx>
      <c:layout/>
      <c:spPr>
        <a:noFill/>
        <a:ln>
          <a:noFill/>
        </a:ln>
      </c:spPr>
    </c:title>
    <c:plotArea>
      <c:layout>
        <c:manualLayout>
          <c:xMode val="edge"/>
          <c:yMode val="edge"/>
          <c:x val="0.127"/>
          <c:y val="0.138"/>
          <c:w val="0.8205"/>
          <c:h val="0.82225"/>
        </c:manualLayout>
      </c:layout>
      <c:barChart>
        <c:barDir val="col"/>
        <c:grouping val="clustered"/>
        <c:varyColors val="0"/>
        <c:ser>
          <c:idx val="0"/>
          <c:order val="0"/>
          <c:tx>
            <c:strRef>
              <c:f>Pivot!$J$22</c:f>
              <c:strCache>
                <c:ptCount val="1"/>
                <c:pt idx="0">
                  <c:v>2013</c:v>
                </c:pt>
              </c:strCache>
            </c:strRef>
          </c:tx>
          <c:spPr>
            <a:solidFill>
              <a:srgbClr val="9999FF"/>
            </a:solidFill>
          </c:spPr>
          <c:invertIfNegative val="0"/>
          <c:extLst>
            <c:ext xmlns:c14="http://schemas.microsoft.com/office/drawing/2007/8/2/chart" uri="{6F2FDCE9-48DA-4B69-8628-5D25D57E5C99}">
              <c14:invertSolidFillFmt>
                <c14:spPr>
                  <a:solidFill>
                    <a:srgbClr val="000000"/>
                  </a:solidFill>
                </c14:spPr>
              </c14:invertSolidFillFmt>
            </c:ext>
          </c:extLst>
          <c:cat>
            <c:strRef>
              <c:f>Pivot!$I$23:$I$30</c:f>
              <c:strCache/>
            </c:strRef>
          </c:cat>
          <c:val>
            <c:numRef>
              <c:f>Pivot!$J$23:$J$30</c:f>
              <c:numCache/>
            </c:numRef>
          </c:val>
        </c:ser>
        <c:ser>
          <c:idx val="1"/>
          <c:order val="1"/>
          <c:tx>
            <c:strRef>
              <c:f>Pivot!$K$22</c:f>
              <c:strCache>
                <c:ptCount val="1"/>
                <c:pt idx="0">
                  <c:v>2014</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cat>
            <c:strRef>
              <c:f>Pivot!$I$23:$I$30</c:f>
              <c:strCache/>
            </c:strRef>
          </c:cat>
          <c:val>
            <c:numRef>
              <c:f>Pivot!$K$23:$K$30</c:f>
              <c:numCache>
                <c:ptCount val="8"/>
                <c:pt idx="0">
                  <c:v>31.506849315068493</c:v>
                </c:pt>
                <c:pt idx="1">
                  <c:v>6.301369863013699</c:v>
                </c:pt>
                <c:pt idx="2">
                  <c:v>9.863013698630137</c:v>
                </c:pt>
                <c:pt idx="3">
                  <c:v>4.10958904109589</c:v>
                </c:pt>
                <c:pt idx="4">
                  <c:v>3.287671232876712</c:v>
                </c:pt>
                <c:pt idx="5">
                  <c:v>3.5616438356164384</c:v>
                </c:pt>
                <c:pt idx="6">
                  <c:v>12.054794520547945</c:v>
                </c:pt>
                <c:pt idx="7">
                  <c:v>29.315068493150687</c:v>
                </c:pt>
              </c:numCache>
            </c:numRef>
          </c:val>
        </c:ser>
        <c:axId val="19689418"/>
        <c:axId val="4743755"/>
      </c:barChart>
      <c:catAx>
        <c:axId val="19689418"/>
        <c:scaling>
          <c:orientation val="minMax"/>
        </c:scaling>
        <c:axPos val="b"/>
        <c:delete val="0"/>
        <c:numFmt formatCode="General" sourceLinked="1"/>
        <c:majorTickMark val="out"/>
        <c:minorTickMark val="none"/>
        <c:tickLblPos val="nextTo"/>
        <c:txPr>
          <a:bodyPr vert="horz" rot="-2100000"/>
          <a:lstStyle/>
          <a:p>
            <a:pPr>
              <a:defRPr lang="en-US" cap="none" sz="800" b="0" i="0" u="none" baseline="0">
                <a:solidFill>
                  <a:srgbClr val="202020"/>
                </a:solidFill>
                <a:latin typeface="Arial"/>
                <a:ea typeface="Arial"/>
                <a:cs typeface="Arial"/>
              </a:defRPr>
            </a:pPr>
          </a:p>
        </c:txPr>
        <c:crossAx val="4743755"/>
        <c:crossesAt val="0"/>
        <c:auto val="1"/>
        <c:lblOffset val="100"/>
        <c:noMultiLvlLbl val="0"/>
      </c:catAx>
      <c:valAx>
        <c:axId val="474375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Anteil von allen Getöteten [%] </a:t>
                </a:r>
              </a:p>
            </c:rich>
          </c:tx>
          <c:layout/>
          <c:overlay val="0"/>
          <c:spPr>
            <a:noFill/>
            <a:ln>
              <a:noFill/>
            </a:ln>
          </c:spPr>
        </c:title>
        <c:delete val="0"/>
        <c:numFmt formatCode="0.0" sourceLinked="0"/>
        <c:majorTickMark val="out"/>
        <c:minorTickMark val="none"/>
        <c:tickLblPos val="nextTo"/>
        <c:txPr>
          <a:bodyPr vert="horz" rot="0"/>
          <a:lstStyle/>
          <a:p>
            <a:pPr>
              <a:defRPr lang="en-US" cap="none" sz="1150" b="0" i="0" u="none" baseline="0">
                <a:solidFill>
                  <a:srgbClr val="202020"/>
                </a:solidFill>
                <a:latin typeface="Arial"/>
                <a:ea typeface="Arial"/>
                <a:cs typeface="Arial"/>
              </a:defRPr>
            </a:pPr>
          </a:p>
        </c:txPr>
        <c:crossAx val="19689418"/>
        <c:crossesAt val="1"/>
        <c:crossBetween val="between"/>
        <c:dispUnits/>
      </c:valAx>
      <c:spPr>
        <a:noFill/>
        <a:ln>
          <a:noFill/>
        </a:ln>
      </c:spPr>
    </c:plotArea>
    <c:legend>
      <c:legendPos val="r"/>
      <c:layout>
        <c:manualLayout>
          <c:xMode val="edge"/>
          <c:yMode val="edge"/>
          <c:x val="0.455"/>
          <c:y val="0.2035"/>
          <c:w val="0.149"/>
          <c:h val="0.16775"/>
        </c:manualLayout>
      </c:layout>
      <c:overlay val="0"/>
      <c:txPr>
        <a:bodyPr vert="horz" rot="0"/>
        <a:lstStyle/>
        <a:p>
          <a:pPr>
            <a:defRPr lang="en-US" cap="none" sz="900" b="0" i="0" u="none" baseline="0">
              <a:solidFill>
                <a:srgbClr val="20202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202020"/>
                </a:solidFill>
                <a:latin typeface="Arial"/>
                <a:ea typeface="Arial"/>
                <a:cs typeface="Arial"/>
              </a:rPr>
              <a:t>Altersverteilung</a:t>
            </a:r>
          </a:p>
        </c:rich>
      </c:tx>
      <c:layout>
        <c:manualLayout>
          <c:xMode val="factor"/>
          <c:yMode val="factor"/>
          <c:x val="-0.04425"/>
          <c:y val="0.001"/>
        </c:manualLayout>
      </c:layout>
      <c:spPr>
        <a:noFill/>
        <a:ln>
          <a:noFill/>
        </a:ln>
      </c:spPr>
    </c:title>
    <c:plotArea>
      <c:layout>
        <c:manualLayout>
          <c:xMode val="edge"/>
          <c:yMode val="edge"/>
          <c:x val="0.07925"/>
          <c:y val="0.175"/>
          <c:w val="0.89525"/>
          <c:h val="0.746"/>
        </c:manualLayout>
      </c:layout>
      <c:scatterChart>
        <c:scatterStyle val="lineMarker"/>
        <c:varyColors val="0"/>
        <c:ser>
          <c:idx val="0"/>
          <c:order val="0"/>
          <c:tx>
            <c:strRef>
              <c:f>Pivot!$D$36</c:f>
              <c:strCache>
                <c:ptCount val="1"/>
                <c:pt idx="0">
                  <c:v>Anzahl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Pivot!$C$37:$C$69</c:f>
              <c:numCache/>
            </c:numRef>
          </c:xVal>
          <c:yVal>
            <c:numRef>
              <c:f>Pivot!$D$37:$D$69</c:f>
              <c:numCache>
                <c:ptCount val="33"/>
                <c:pt idx="0">
                  <c:v>0</c:v>
                </c:pt>
                <c:pt idx="1">
                  <c:v>1</c:v>
                </c:pt>
                <c:pt idx="2">
                  <c:v>2</c:v>
                </c:pt>
                <c:pt idx="3">
                  <c:v>2</c:v>
                </c:pt>
                <c:pt idx="4">
                  <c:v>9</c:v>
                </c:pt>
                <c:pt idx="5">
                  <c:v>15</c:v>
                </c:pt>
                <c:pt idx="6">
                  <c:v>5</c:v>
                </c:pt>
                <c:pt idx="7">
                  <c:v>8</c:v>
                </c:pt>
                <c:pt idx="8">
                  <c:v>4</c:v>
                </c:pt>
                <c:pt idx="9">
                  <c:v>5</c:v>
                </c:pt>
                <c:pt idx="10">
                  <c:v>2</c:v>
                </c:pt>
                <c:pt idx="11">
                  <c:v>6</c:v>
                </c:pt>
                <c:pt idx="12">
                  <c:v>6</c:v>
                </c:pt>
                <c:pt idx="13">
                  <c:v>9</c:v>
                </c:pt>
                <c:pt idx="14">
                  <c:v>7</c:v>
                </c:pt>
                <c:pt idx="15">
                  <c:v>13</c:v>
                </c:pt>
                <c:pt idx="16">
                  <c:v>18</c:v>
                </c:pt>
                <c:pt idx="17">
                  <c:v>13</c:v>
                </c:pt>
                <c:pt idx="18">
                  <c:v>15</c:v>
                </c:pt>
                <c:pt idx="19">
                  <c:v>14</c:v>
                </c:pt>
                <c:pt idx="20">
                  <c:v>21</c:v>
                </c:pt>
                <c:pt idx="21">
                  <c:v>24</c:v>
                </c:pt>
                <c:pt idx="22">
                  <c:v>10</c:v>
                </c:pt>
                <c:pt idx="23">
                  <c:v>25</c:v>
                </c:pt>
                <c:pt idx="24">
                  <c:v>36</c:v>
                </c:pt>
                <c:pt idx="25">
                  <c:v>35</c:v>
                </c:pt>
                <c:pt idx="26">
                  <c:v>27</c:v>
                </c:pt>
                <c:pt idx="27">
                  <c:v>21</c:v>
                </c:pt>
                <c:pt idx="28">
                  <c:v>14</c:v>
                </c:pt>
                <c:pt idx="29">
                  <c:v>5</c:v>
                </c:pt>
                <c:pt idx="30">
                  <c:v>0</c:v>
                </c:pt>
                <c:pt idx="31">
                  <c:v>0</c:v>
                </c:pt>
                <c:pt idx="32">
                  <c:v>0</c:v>
                </c:pt>
              </c:numCache>
            </c:numRef>
          </c:yVal>
          <c:smooth val="0"/>
        </c:ser>
        <c:ser>
          <c:idx val="1"/>
          <c:order val="1"/>
          <c:tx>
            <c:strRef>
              <c:f>Pivot!$E$36</c:f>
              <c:strCache>
                <c:ptCount val="1"/>
                <c:pt idx="0">
                  <c:v>jünger kumul.</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Pivot!$C$37:$C$69</c:f>
              <c:numCache/>
            </c:numRef>
          </c:xVal>
          <c:yVal>
            <c:numRef>
              <c:f>Pivot!$E$37:$E$69</c:f>
              <c:numCache>
                <c:ptCount val="33"/>
                <c:pt idx="0">
                  <c:v>0</c:v>
                </c:pt>
                <c:pt idx="1">
                  <c:v>0.2688172043010753</c:v>
                </c:pt>
                <c:pt idx="2">
                  <c:v>0.8064516129032258</c:v>
                </c:pt>
                <c:pt idx="3">
                  <c:v>1.3440860215053763</c:v>
                </c:pt>
                <c:pt idx="4">
                  <c:v>3.763440860215054</c:v>
                </c:pt>
                <c:pt idx="5">
                  <c:v>7.795698924731183</c:v>
                </c:pt>
                <c:pt idx="6">
                  <c:v>9.13978494623656</c:v>
                </c:pt>
                <c:pt idx="7">
                  <c:v>11.29032258064516</c:v>
                </c:pt>
                <c:pt idx="8">
                  <c:v>12.365591397849462</c:v>
                </c:pt>
                <c:pt idx="9">
                  <c:v>13.709677419354838</c:v>
                </c:pt>
                <c:pt idx="10">
                  <c:v>14.24731182795699</c:v>
                </c:pt>
                <c:pt idx="11">
                  <c:v>15.86021505376344</c:v>
                </c:pt>
                <c:pt idx="12">
                  <c:v>17.473118279569892</c:v>
                </c:pt>
                <c:pt idx="13">
                  <c:v>19.892473118279568</c:v>
                </c:pt>
                <c:pt idx="14">
                  <c:v>21.774193548387096</c:v>
                </c:pt>
                <c:pt idx="15">
                  <c:v>25.268817204301076</c:v>
                </c:pt>
                <c:pt idx="16">
                  <c:v>30.107526881720432</c:v>
                </c:pt>
                <c:pt idx="17">
                  <c:v>33.60215053763441</c:v>
                </c:pt>
                <c:pt idx="18">
                  <c:v>37.634408602150536</c:v>
                </c:pt>
                <c:pt idx="19">
                  <c:v>41.39784946236559</c:v>
                </c:pt>
                <c:pt idx="20">
                  <c:v>47.043010752688176</c:v>
                </c:pt>
                <c:pt idx="21">
                  <c:v>53.494623655913976</c:v>
                </c:pt>
                <c:pt idx="22">
                  <c:v>56.18279569892473</c:v>
                </c:pt>
                <c:pt idx="23">
                  <c:v>62.903225806451616</c:v>
                </c:pt>
                <c:pt idx="24">
                  <c:v>72.58064516129032</c:v>
                </c:pt>
                <c:pt idx="25">
                  <c:v>81.98924731182797</c:v>
                </c:pt>
                <c:pt idx="26">
                  <c:v>89.24731182795699</c:v>
                </c:pt>
                <c:pt idx="27">
                  <c:v>94.89247311827957</c:v>
                </c:pt>
                <c:pt idx="28">
                  <c:v>98.65591397849462</c:v>
                </c:pt>
                <c:pt idx="29">
                  <c:v>100</c:v>
                </c:pt>
                <c:pt idx="30">
                  <c:v>100</c:v>
                </c:pt>
                <c:pt idx="31">
                  <c:v>100</c:v>
                </c:pt>
                <c:pt idx="32">
                  <c:v>100</c:v>
                </c:pt>
              </c:numCache>
            </c:numRef>
          </c:yVal>
          <c:smooth val="0"/>
        </c:ser>
        <c:axId val="39908620"/>
        <c:axId val="43923469"/>
      </c:scatterChart>
      <c:valAx>
        <c:axId val="39908620"/>
        <c:scaling>
          <c:orientation val="minMax"/>
          <c:max val="100"/>
        </c:scaling>
        <c:axPos val="b"/>
        <c:title>
          <c:tx>
            <c:rich>
              <a:bodyPr vert="horz" rot="0" anchor="ctr"/>
              <a:lstStyle/>
              <a:p>
                <a:pPr algn="ctr">
                  <a:defRPr/>
                </a:pPr>
                <a:r>
                  <a:rPr lang="en-US" cap="none" sz="800" b="1" i="0" u="none" baseline="0">
                    <a:solidFill>
                      <a:srgbClr val="202020"/>
                    </a:solidFill>
                    <a:latin typeface="Arial"/>
                    <a:ea typeface="Arial"/>
                    <a:cs typeface="Arial"/>
                  </a:rPr>
                  <a:t>Alter</a:t>
                </a:r>
              </a:p>
            </c:rich>
          </c:tx>
          <c:layout/>
          <c:overlay val="0"/>
          <c:spPr>
            <a:noFill/>
            <a:ln>
              <a:noFill/>
            </a:ln>
          </c:spPr>
        </c:title>
        <c:delete val="0"/>
        <c:numFmt formatCode="General" sourceLinked="1"/>
        <c:majorTickMark val="out"/>
        <c:minorTickMark val="none"/>
        <c:tickLblPos val="nextTo"/>
        <c:txPr>
          <a:bodyPr vert="horz" rot="0"/>
          <a:lstStyle/>
          <a:p>
            <a:pPr>
              <a:defRPr lang="en-US" cap="none" sz="800" b="0" i="0" u="none" baseline="0">
                <a:solidFill>
                  <a:srgbClr val="202020"/>
                </a:solidFill>
                <a:latin typeface="Arial"/>
                <a:ea typeface="Arial"/>
                <a:cs typeface="Arial"/>
              </a:defRPr>
            </a:pPr>
          </a:p>
        </c:txPr>
        <c:crossAx val="43923469"/>
        <c:crossesAt val="0"/>
        <c:crossBetween val="midCat"/>
        <c:dispUnits/>
      </c:valAx>
      <c:valAx>
        <c:axId val="43923469"/>
        <c:scaling>
          <c:orientation val="minMax"/>
          <c:max val="99"/>
          <c:min val="0"/>
        </c:scaling>
        <c:axPos val="l"/>
        <c:title>
          <c:tx>
            <c:rich>
              <a:bodyPr vert="horz" rot="-5400000" anchor="ctr"/>
              <a:lstStyle/>
              <a:p>
                <a:pPr algn="ctr">
                  <a:defRPr/>
                </a:pPr>
                <a:r>
                  <a:rPr lang="en-US" cap="none" sz="800" b="1" i="0" u="none" baseline="0">
                    <a:solidFill>
                      <a:srgbClr val="202020"/>
                    </a:solidFill>
                    <a:latin typeface="Arial"/>
                    <a:ea typeface="Arial"/>
                    <a:cs typeface="Arial"/>
                  </a:rPr>
                  <a:t>Anzahl bzw. %</a:t>
                </a:r>
              </a:p>
            </c:rich>
          </c:tx>
          <c:layout/>
          <c:overlay val="0"/>
          <c:spPr>
            <a:noFill/>
            <a:ln>
              <a:noFill/>
            </a:ln>
          </c:spPr>
        </c:title>
        <c:majorGridlines/>
        <c:delete val="0"/>
        <c:numFmt formatCode="General" sourceLinked="1"/>
        <c:majorTickMark val="out"/>
        <c:minorTickMark val="out"/>
        <c:tickLblPos val="nextTo"/>
        <c:txPr>
          <a:bodyPr vert="horz" rot="0"/>
          <a:lstStyle/>
          <a:p>
            <a:pPr>
              <a:defRPr lang="en-US" cap="none" sz="800" b="0" i="0" u="none" baseline="0">
                <a:solidFill>
                  <a:srgbClr val="202020"/>
                </a:solidFill>
                <a:latin typeface="Arial"/>
                <a:ea typeface="Arial"/>
                <a:cs typeface="Arial"/>
              </a:defRPr>
            </a:pPr>
          </a:p>
        </c:txPr>
        <c:crossAx val="39908620"/>
        <c:crossesAt val="0"/>
        <c:crossBetween val="midCat"/>
        <c:dispUnits/>
        <c:majorUnit val="50"/>
      </c:valAx>
      <c:spPr>
        <a:noFill/>
        <a:ln>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Unfalltypen nach Ortslage</a:t>
            </a:r>
          </a:p>
        </c:rich>
      </c:tx>
      <c:layout/>
      <c:spPr>
        <a:noFill/>
        <a:ln>
          <a:noFill/>
        </a:ln>
      </c:spPr>
    </c:title>
    <c:plotArea>
      <c:layout>
        <c:manualLayout>
          <c:xMode val="edge"/>
          <c:yMode val="edge"/>
          <c:x val="0.121"/>
          <c:y val="0.09125"/>
          <c:w val="0.765"/>
          <c:h val="0.8675"/>
        </c:manualLayout>
      </c:layout>
      <c:barChart>
        <c:barDir val="col"/>
        <c:grouping val="clustered"/>
        <c:varyColors val="0"/>
        <c:ser>
          <c:idx val="0"/>
          <c:order val="0"/>
          <c:tx>
            <c:strRef>
              <c:f>Pivot!$L$5</c:f>
              <c:strCache>
                <c:ptCount val="1"/>
                <c:pt idx="0">
                  <c:v>außerorts</c:v>
                </c:pt>
              </c:strCache>
            </c:strRef>
          </c:tx>
          <c:spPr>
            <a:solidFill>
              <a:srgbClr val="FF6600"/>
            </a:solidFill>
          </c:spPr>
          <c:invertIfNegative val="0"/>
          <c:extLst>
            <c:ext xmlns:c14="http://schemas.microsoft.com/office/drawing/2007/8/2/chart" uri="{6F2FDCE9-48DA-4B69-8628-5D25D57E5C99}">
              <c14:invertSolidFillFmt>
                <c14:spPr>
                  <a:solidFill>
                    <a:srgbClr val="000000"/>
                  </a:solidFill>
                </c14:spPr>
              </c14:invertSolidFillFmt>
            </c:ext>
          </c:extLst>
          <c:cat>
            <c:strRef>
              <c:f>Pivot!$G$6:$G$13</c:f>
              <c:strCache/>
            </c:strRef>
          </c:cat>
          <c:val>
            <c:numRef>
              <c:f>Pivot!$L$6:$L$13</c:f>
              <c:numCache/>
            </c:numRef>
          </c:val>
        </c:ser>
        <c:ser>
          <c:idx val="1"/>
          <c:order val="1"/>
          <c:tx>
            <c:strRef>
              <c:f>Pivot!$M$5</c:f>
              <c:strCache>
                <c:ptCount val="1"/>
                <c:pt idx="0">
                  <c:v>innerorts</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strRef>
              <c:f>Pivot!$G$6:$G$13</c:f>
              <c:strCache/>
            </c:strRef>
          </c:cat>
          <c:val>
            <c:numRef>
              <c:f>Pivot!$M$6:$M$13</c:f>
              <c:numCache/>
            </c:numRef>
          </c:val>
        </c:ser>
        <c:axId val="36453198"/>
        <c:axId val="20647631"/>
      </c:barChart>
      <c:catAx>
        <c:axId val="36453198"/>
        <c:scaling>
          <c:orientation val="minMax"/>
        </c:scaling>
        <c:axPos val="b"/>
        <c:delete val="0"/>
        <c:numFmt formatCode="General" sourceLinked="1"/>
        <c:majorTickMark val="out"/>
        <c:minorTickMark val="none"/>
        <c:tickLblPos val="nextTo"/>
        <c:txPr>
          <a:bodyPr vert="horz" rot="-2100000"/>
          <a:lstStyle/>
          <a:p>
            <a:pPr>
              <a:defRPr lang="en-US" cap="none" sz="800" b="0" i="0" u="none" baseline="0">
                <a:solidFill>
                  <a:srgbClr val="202020"/>
                </a:solidFill>
                <a:latin typeface="Arial"/>
                <a:ea typeface="Arial"/>
                <a:cs typeface="Arial"/>
              </a:defRPr>
            </a:pPr>
          </a:p>
        </c:txPr>
        <c:crossAx val="20647631"/>
        <c:crossesAt val="0"/>
        <c:auto val="1"/>
        <c:lblOffset val="100"/>
        <c:noMultiLvlLbl val="0"/>
      </c:catAx>
      <c:valAx>
        <c:axId val="2064763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 Getötete</a:t>
                </a:r>
              </a:p>
            </c:rich>
          </c:tx>
          <c:layout/>
          <c:overlay val="0"/>
          <c:spPr>
            <a:noFill/>
            <a:ln>
              <a:noFill/>
            </a:ln>
          </c:spPr>
        </c:title>
        <c:delete val="0"/>
        <c:numFmt formatCode="0" sourceLinked="0"/>
        <c:majorTickMark val="out"/>
        <c:minorTickMark val="none"/>
        <c:tickLblPos val="nextTo"/>
        <c:txPr>
          <a:bodyPr vert="horz" rot="0"/>
          <a:lstStyle/>
          <a:p>
            <a:pPr>
              <a:defRPr lang="en-US" cap="none" sz="1150" b="0" i="0" u="none" baseline="0">
                <a:solidFill>
                  <a:srgbClr val="202020"/>
                </a:solidFill>
                <a:latin typeface="Arial"/>
                <a:ea typeface="Arial"/>
                <a:cs typeface="Arial"/>
              </a:defRPr>
            </a:pPr>
          </a:p>
        </c:txPr>
        <c:crossAx val="36453198"/>
        <c:crossesAt val="1"/>
        <c:crossBetween val="between"/>
        <c:dispUnits/>
      </c:valAx>
      <c:spPr>
        <a:noFill/>
        <a:ln>
          <a:noFill/>
        </a:ln>
      </c:spPr>
    </c:plotArea>
    <c:legend>
      <c:legendPos val="r"/>
      <c:layout>
        <c:manualLayout>
          <c:xMode val="edge"/>
          <c:yMode val="edge"/>
          <c:x val="0.54225"/>
          <c:y val="0.151"/>
          <c:w val="0.236"/>
          <c:h val="0.172"/>
        </c:manualLayout>
      </c:layout>
      <c:overlay val="0"/>
      <c:txPr>
        <a:bodyPr vert="horz" rot="0"/>
        <a:lstStyle/>
        <a:p>
          <a:pPr>
            <a:defRPr lang="en-US" cap="none" sz="800" b="0" i="0" u="none" baseline="0">
              <a:solidFill>
                <a:srgbClr val="202020"/>
              </a:solidFill>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19</xdr:row>
      <xdr:rowOff>9525</xdr:rowOff>
    </xdr:from>
    <xdr:to>
      <xdr:col>15</xdr:col>
      <xdr:colOff>552450</xdr:colOff>
      <xdr:row>36</xdr:row>
      <xdr:rowOff>9525</xdr:rowOff>
    </xdr:to>
    <xdr:graphicFrame>
      <xdr:nvGraphicFramePr>
        <xdr:cNvPr id="1" name="Chart 1"/>
        <xdr:cNvGraphicFramePr/>
      </xdr:nvGraphicFramePr>
      <xdr:xfrm>
        <a:off x="8343900" y="3086100"/>
        <a:ext cx="3476625" cy="275272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37</xdr:row>
      <xdr:rowOff>47625</xdr:rowOff>
    </xdr:from>
    <xdr:to>
      <xdr:col>14</xdr:col>
      <xdr:colOff>295275</xdr:colOff>
      <xdr:row>58</xdr:row>
      <xdr:rowOff>104775</xdr:rowOff>
    </xdr:to>
    <xdr:graphicFrame>
      <xdr:nvGraphicFramePr>
        <xdr:cNvPr id="2" name="Chart 2"/>
        <xdr:cNvGraphicFramePr/>
      </xdr:nvGraphicFramePr>
      <xdr:xfrm>
        <a:off x="5934075" y="6038850"/>
        <a:ext cx="4867275" cy="3457575"/>
      </xdr:xfrm>
      <a:graphic>
        <a:graphicData uri="http://schemas.openxmlformats.org/drawingml/2006/chart">
          <c:chart xmlns:c="http://schemas.openxmlformats.org/drawingml/2006/chart" r:id="rId2"/>
        </a:graphicData>
      </a:graphic>
    </xdr:graphicFrame>
    <xdr:clientData/>
  </xdr:twoCellAnchor>
  <xdr:twoCellAnchor>
    <xdr:from>
      <xdr:col>11</xdr:col>
      <xdr:colOff>114300</xdr:colOff>
      <xdr:row>1</xdr:row>
      <xdr:rowOff>38100</xdr:rowOff>
    </xdr:from>
    <xdr:to>
      <xdr:col>15</xdr:col>
      <xdr:colOff>542925</xdr:colOff>
      <xdr:row>18</xdr:row>
      <xdr:rowOff>85725</xdr:rowOff>
    </xdr:to>
    <xdr:graphicFrame>
      <xdr:nvGraphicFramePr>
        <xdr:cNvPr id="3" name="Chart 3"/>
        <xdr:cNvGraphicFramePr/>
      </xdr:nvGraphicFramePr>
      <xdr:xfrm>
        <a:off x="8334375" y="200025"/>
        <a:ext cx="3476625" cy="2800350"/>
      </xdr:xfrm>
      <a:graphic>
        <a:graphicData uri="http://schemas.openxmlformats.org/drawingml/2006/chart">
          <c:chart xmlns:c="http://schemas.openxmlformats.org/drawingml/2006/chart" r:id="rId3"/>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3:L388" sheet="Liste"/>
  </cacheSource>
  <cacheFields count="12">
    <cacheField name="Datum">
      <sharedItems containsSemiMixedTypes="0" containsNonDate="0" containsDate="1" containsString="0" containsMixedTypes="0"/>
    </cacheField>
    <cacheField name="Ort">
      <sharedItems containsMixedTypes="0" count="311">
        <s v="Mehringen"/>
        <s v="Hannover"/>
        <s v="Berlin"/>
        <s v="Duisburg"/>
        <s v="Brakel"/>
        <s v="Halle Zörbig Löberitz"/>
        <s v="Zustorf Langenpreising"/>
        <s v="Westerende-Holzloog"/>
        <s v="Heilbronn"/>
        <s v="Misburg"/>
        <s v="Verl"/>
        <s v="Echthausen"/>
        <s v="Karlsruhe"/>
        <s v="Leipzig"/>
        <s v="Gundersleben"/>
        <s v="Bremen"/>
        <s v="Hamburg"/>
        <s v="Worms"/>
        <s v="Offenburg Ortenberg"/>
        <s v="Seelow"/>
        <s v="Hameln"/>
        <s v="Meerbusch"/>
        <s v="Offenburg"/>
        <s v="Ladenburg"/>
        <s v="Ludwigsfelde"/>
        <s v="Notzingen"/>
        <s v="Altötting"/>
        <s v="Handewitt Hüllerup"/>
        <s v="Wählitz"/>
        <s v="Kropp"/>
        <s v="Olching"/>
        <s v="Senftenberg"/>
        <s v="Bayreuth"/>
        <s v="Neu-Ulm Elchingen"/>
        <s v="Ulm"/>
        <s v="Fredenbeck"/>
        <s v="Osnabrück"/>
        <s v="Leonberg"/>
        <s v="Lohfelden"/>
        <s v="Görlitz"/>
        <s v="Braunschweig"/>
        <s v="Memmingen"/>
        <s v="Gaimersheim"/>
        <s v="Arnsberg Neheim"/>
        <s v="Köln"/>
        <s v="Rüdersdorf Strausberg"/>
        <s v="Kevelaer"/>
        <s v="Pulheim"/>
        <s v="Greiz"/>
        <s v="Wadersloh"/>
        <s v="Euskirchen"/>
        <s v="Herzberg"/>
        <s v="Weilheim"/>
        <s v="Rüsselsheim"/>
        <s v="Reutlingen"/>
        <s v="Darmstadt"/>
        <s v="Steinheim Ulm"/>
        <s v="Calw"/>
        <s v="Rüsselsheim Raunheim"/>
        <s v="Schneizlreuth Weißbach"/>
        <s v="Plochingen"/>
        <s v="Friesoythe"/>
        <s v="Leer"/>
        <s v="Magdeburg"/>
        <s v="Steinfurt Lienen"/>
        <s v="Zeulenroda"/>
        <s v="Reichenbach"/>
        <s v="Daun"/>
        <s v="Sommerhausen"/>
        <s v="Mainz"/>
        <s v="Goldbeck"/>
        <s v="Laupheim"/>
        <s v="Rietberg Mastholt"/>
        <s v="Marburg"/>
        <s v="Stemwede Minden Lübbecke"/>
        <s v="Düsseldorf"/>
        <s v="Neuffen"/>
        <s v="Krefeld"/>
        <s v="Wilsdruff"/>
        <s v="Riebnitz-Damgarten"/>
        <s v="Grafenhausen"/>
        <s v="Siedenburg"/>
        <s v="Augsburg"/>
        <s v="Nürnberg"/>
        <s v="Langenzenn"/>
        <s v="Neustadt"/>
        <s v="Solingen"/>
        <s v="Delitzsch"/>
        <s v="Jarmen Völschow"/>
        <s v="Bad Dürrenberg"/>
        <s v="Uthleben"/>
        <s v="Schwandorf"/>
        <s v="Altenschwand"/>
        <s v="Aalen Schwäbisch Hall"/>
        <s v="Nürnberger Knoblauchsland"/>
        <s v="Dillingen"/>
        <s v="Schweinsberg Rüdigheim"/>
        <s v="Keltern-Dietenhausen"/>
        <s v="München"/>
        <s v="Reinbek"/>
        <s v="Kitzingen"/>
        <s v="Homberg"/>
        <s v="Moers Meerbeck"/>
        <s v="Diepholz"/>
        <s v="Höchstedt"/>
        <s v="Vreden"/>
        <s v="Ingolstadt"/>
        <s v="Neuisenburg Dreieich"/>
        <s v="Potsdam"/>
        <s v="Oberreute"/>
        <s v="Crailsheim"/>
        <s v="Mertendorf"/>
        <s v="Weener"/>
        <s v="Varel"/>
        <s v="Dornstadt Bollingen"/>
        <s v="Bönebüttel"/>
        <s v="Cremlingen"/>
        <s v="Hornburg"/>
        <s v="Stödtlen"/>
        <s v="Weiterstadt"/>
        <s v="Amberg"/>
        <s v="Ludwigsstadt Kronach"/>
        <s v="Stuttgart"/>
        <s v="Dudenhofen"/>
        <s v="Velten"/>
        <s v="Ilsede"/>
        <s v="Obergessertshausen"/>
        <s v="Hohenroda"/>
        <s v="Stetten Bissingen"/>
        <s v="Großschönau"/>
        <s v="Halle"/>
        <s v="Pfaffenhofen"/>
        <s v="Niederwinkling"/>
        <s v="Immenstadt"/>
        <s v="Neustadt/Weinstraße"/>
        <s v="Neusalza-Spremberg"/>
        <s v="Großweil"/>
        <s v="Stadtroda"/>
        <s v="Oberhausen"/>
        <s v="Belgern"/>
        <s v="Winsen"/>
        <s v="Bad Essen"/>
        <s v="Calbe"/>
        <s v="Kassel"/>
        <s v="Weißach"/>
        <s v="Schliersee"/>
        <s v="Rheda-Wiedenbrück"/>
        <s v="Billerbeck"/>
        <s v="Brandenburg"/>
        <s v="Seelze"/>
        <s v="Aalen"/>
        <s v="Eschweiler"/>
        <s v="Gräfeling"/>
        <s v="Heimatshofen"/>
        <s v="Kalkar"/>
        <s v="Denzlingen"/>
        <s v="Gronau"/>
        <s v="Flein"/>
        <s v="Lüsen"/>
        <s v="Dortmund"/>
        <s v="Ludwigsburg"/>
        <s v="Bad Rothenfelde"/>
        <s v="Oberhavel"/>
        <s v="Ettlingen"/>
        <s v="Kaufbeuren"/>
        <s v="Mössingen"/>
        <s v="Riesa"/>
        <s v="Dessau-Roßlau"/>
        <s v="Traun"/>
        <s v="Knetzgau"/>
        <s v="Planegg"/>
        <s v="Bad Dürrheim"/>
        <s v="Laußig"/>
        <s v="Langenlonsheim"/>
        <s v="Friedrichshafen"/>
        <s v="Heidesee"/>
        <s v="Mindelheim"/>
        <s v="Eningen unter Achalm"/>
        <s v="Weisweil"/>
        <s v="Meschede"/>
        <s v="Datteln"/>
        <s v="Ramsau"/>
        <s v="Wolgast"/>
        <s v="Winterberg"/>
        <s v="Traunreut"/>
        <s v="Künzing"/>
        <s v="Gessertshausen"/>
        <s v="Bad Gottleuba"/>
        <s v="Pasewalk"/>
        <s v="Lindenberg Lindau Scheidegg"/>
        <s v="Itzehoe Schalkholz"/>
        <s v="Kitzingen Kleinlangheim"/>
        <s v="Mertingen"/>
        <s v="Seebruck"/>
        <s v="Herne"/>
        <s v="Gräfenhainichen"/>
        <s v="Tittmoning"/>
        <s v="Heiligenstadt"/>
        <s v="Lindau"/>
        <s v="Kröpelin"/>
        <s v="Dorsten"/>
        <s v="Renningen"/>
        <s v="Milseburg"/>
        <s v="Gelsenkirchen"/>
        <s v="Steinfurt"/>
        <s v="Lübbenau"/>
        <s v="Niesky"/>
        <s v="Rentweinsdorf"/>
        <s v="Tarp"/>
        <s v="Dittmern"/>
        <s v="Petershagen-Lahde"/>
        <s v="Heimbach"/>
        <s v="Alfter-Witterschlick"/>
        <s v="Dresden"/>
        <s v="Sundern"/>
        <s v="Hamminkeln"/>
        <s v="Endingen"/>
        <s v="Mannheim"/>
        <s v="Nördlingen"/>
        <s v="Rhede"/>
        <s v="Bredenfelde"/>
        <s v="Kronskamp Neustadt Glewe"/>
        <s v="Horstmar"/>
        <s v="Rastede Leuchtenburg"/>
        <s v="Oldenburg"/>
        <s v="Oberstdorf Oytal"/>
        <s v="Inzlingen"/>
        <s v="Bad Neustadt Herschfeld Saale"/>
        <s v="Bocholt"/>
        <s v="Bürstadt Lampertheim"/>
        <s v="Schönebeck"/>
        <s v="Schmallenberg"/>
        <s v="Persebeck"/>
        <s v="Sulzberg-Rosenbach"/>
        <s v="Herrngiersdorf"/>
        <s v="Oftersheim"/>
        <s v="Balingen"/>
        <s v="Berga Kleinkundorf"/>
        <s v="Buxtehude"/>
        <s v="Lünen"/>
        <s v="Malsch"/>
        <s v="Hirschaid Bamberg"/>
        <s v="Hilter"/>
        <s v="Kreuztal Siegen"/>
        <s v="Straubing Dingolfing"/>
        <s v="Hergatz Eglofs"/>
        <s v="Lehrte"/>
        <s v="Kippenheim"/>
        <s v="Bielefeld"/>
        <s v="Laatzen"/>
        <s v="Durmersheim"/>
        <s v="Mönchengladbach"/>
        <s v="Lindenberg Osterholz"/>
        <s v="Trittenheim"/>
        <s v="Ludwigsburg Leonberg Böblingen"/>
        <s v="Sonthofen"/>
        <s v="Ofen Oldenburg"/>
        <s v="Rosendorf Saale-Orlakreis"/>
        <s v="Cuxhaven"/>
        <s v="Selbitz Rodesgrün"/>
        <s v="Dossenheim"/>
        <s v="Pittenhart"/>
        <s v="Lippstadt-Cappel"/>
        <s v="Landshut"/>
        <s v="Weinheim"/>
        <s v="Veersebrück"/>
        <s v="Fürstenwalde"/>
        <s v="Meyenburg"/>
        <s v="Hachenburg"/>
        <s v="Xanten"/>
        <s v="Münster"/>
        <s v="Tautenhain"/>
        <s v="Rottleberode"/>
        <s v="Siegen Kreuztal"/>
        <s v="Gerabronn"/>
        <s v="Miesbach"/>
        <s v="Wünsdorf"/>
        <s v="Bühl"/>
        <s v="Moers"/>
        <s v="Haar"/>
        <s v="Villingen-Schwennigen"/>
        <s v="Burg"/>
        <s v="Ludwigshafen"/>
        <s v="Tholey"/>
        <s v="Mersch Welldorf"/>
        <s v="Kaiserbach"/>
        <s v="Moosach"/>
        <s v="Neustadt (Sachsen)"/>
        <s v="Hilzingen-Binningen"/>
        <s v="Cottbus"/>
        <s v="Delmenhorst"/>
        <s v="Lampertswalde"/>
        <s v="Hallerndorf Forchheim"/>
        <s v="Peine"/>
        <s v="Aulendorf"/>
        <s v="Halberstadt"/>
        <s v="Freiberg"/>
        <s v="Sömmerda"/>
        <s v="Barßel"/>
        <s v="Assamstadt"/>
        <s v="Weilheim-Teck"/>
        <s v="Lingen"/>
        <s v="Remseck"/>
        <s v="Neustadt i.H."/>
        <s v="Schwante"/>
        <s v="Oldenburg Barßel"/>
        <s v="Neustadt-Glewe"/>
        <s v="Dessau"/>
        <s v="Kronskamp"/>
        <s v="Allach"/>
        <s v="Kirchheim"/>
      </sharedItems>
    </cacheField>
    <cacheField name="Typ">
      <sharedItems containsMixedTypes="0" count="11">
        <s v="solo"/>
        <s v="BÜ"/>
        <s v="RA"/>
        <s v="VF"/>
        <s v="FQ"/>
        <s v="Andere"/>
        <s v="Ü"/>
        <s v="Frontal"/>
        <s v="Einfahren"/>
        <s v="unklar"/>
        <s v="FG"/>
      </sharedItems>
    </cacheField>
    <cacheField name="Ortslage">
      <sharedItems containsMixedTypes="0" count="2">
        <s v="a"/>
        <s v="i"/>
      </sharedItems>
    </cacheField>
    <cacheField name="Kommentar">
      <sharedItems containsMixedTypes="0"/>
    </cacheField>
    <cacheField name="Geschlecht">
      <sharedItems containsMixedTypes="0" count="2">
        <s v="m"/>
        <s v="w"/>
      </sharedItems>
    </cacheField>
    <cacheField name="Alt RF">
      <sharedItems containsMixedTypes="1" containsNumber="1" containsInteger="1"/>
    </cacheField>
    <cacheField name="Alt Gg">
      <sharedItems containsMixedTypes="1" containsNumber="1" containsInteger="1"/>
    </cacheField>
    <cacheField name="Helm">
      <sharedItems containsBlank="1" containsMixedTypes="0" count="3">
        <m/>
        <s v="-"/>
        <s v="+"/>
      </sharedItems>
    </cacheField>
    <cacheField name="ebike">
      <sharedItems containsBlank="1" containsMixedTypes="0" count="2">
        <m/>
        <s v="x"/>
      </sharedItems>
    </cacheField>
    <cacheField name="Gegner">
      <sharedItems containsMixedTypes="0" count="12">
        <s v="solo"/>
        <s v="Straßenbahn"/>
        <s v="LKW"/>
        <s v="PKW"/>
        <s v="Eisenbahn"/>
        <s v="Motorrad"/>
        <s v="Traktor"/>
        <s v="Bus"/>
        <s v="Fahrrad"/>
        <s v="n.b."/>
        <s v="?"/>
        <s v="unklar"/>
      </sharedItems>
    </cacheField>
    <cacheField name="Wegart">
      <sharedItems containsMixedTypes="0" count="7">
        <s v=" "/>
        <s v="x"/>
        <s v="w"/>
        <s v="-"/>
        <s v="x "/>
        <s v="e"/>
        <s v="  "/>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en" grandTotalCaption="Gesamterg." showMissing="1" preserveFormatting="1" useAutoFormatting="1" itemPrintTitles="1" compactData="0" updatedVersion="2" indent="0" showMemberPropertyTips="1">
  <location ref="B4:E16" firstHeaderRow="1" firstDataRow="2" firstDataCol="1" rowPageCount="1" colPageCount="1"/>
  <pivotFields count="12">
    <pivotField compact="0" outline="0" subtotalTop="0" showAll="0"/>
    <pivotField axis="axisPage" dataField="1" compact="0" outline="0" subtotalTop="0" showAll="0">
      <items count="31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5"/>
        <item x="34"/>
        <item x="36"/>
        <item x="37"/>
        <item x="38"/>
        <item x="39"/>
        <item x="40"/>
        <item x="41"/>
        <item x="42"/>
        <item x="43"/>
        <item x="44"/>
        <item x="45"/>
        <item x="46"/>
        <item x="48"/>
        <item x="47"/>
        <item x="49"/>
        <item x="50"/>
        <item x="51"/>
        <item x="53"/>
        <item x="52"/>
        <item x="55"/>
        <item x="54"/>
        <item x="57"/>
        <item x="56"/>
        <item x="61"/>
        <item x="60"/>
        <item x="58"/>
        <item x="59"/>
        <item x="62"/>
        <item x="63"/>
        <item x="66"/>
        <item x="64"/>
        <item x="65"/>
        <item x="67"/>
        <item x="68"/>
        <item x="69"/>
        <item x="70"/>
        <item x="71"/>
        <item x="72"/>
        <item x="73"/>
        <item x="75"/>
        <item x="74"/>
        <item x="76"/>
        <item x="77"/>
        <item x="79"/>
        <item x="78"/>
        <item x="82"/>
        <item x="80"/>
        <item x="83"/>
        <item x="81"/>
        <item x="84"/>
        <item x="85"/>
        <item x="86"/>
        <item x="87"/>
        <item x="88"/>
        <item x="89"/>
        <item x="90"/>
        <item x="91"/>
        <item x="92"/>
        <item x="93"/>
        <item x="94"/>
        <item x="95"/>
        <item x="96"/>
        <item x="97"/>
        <item x="98"/>
        <item x="99"/>
        <item x="101"/>
        <item x="100"/>
        <item x="102"/>
        <item x="103"/>
        <item x="104"/>
        <item x="105"/>
        <item x="106"/>
        <item x="107"/>
        <item x="108"/>
        <item x="109"/>
        <item x="110"/>
        <item x="111"/>
        <item x="112"/>
        <item x="115"/>
        <item x="114"/>
        <item x="113"/>
        <item x="116"/>
        <item x="117"/>
        <item x="118"/>
        <item x="120"/>
        <item x="121"/>
        <item x="122"/>
        <item x="119"/>
        <item x="123"/>
        <item x="125"/>
        <item x="124"/>
        <item x="163"/>
        <item x="126"/>
        <item m="1" x="304"/>
        <item x="129"/>
        <item x="127"/>
        <item x="128"/>
        <item x="130"/>
        <item x="131"/>
        <item x="133"/>
        <item x="132"/>
        <item x="135"/>
        <item x="136"/>
        <item x="137"/>
        <item x="139"/>
        <item x="138"/>
        <item x="140"/>
        <item x="141"/>
        <item x="142"/>
        <item x="143"/>
        <item x="145"/>
        <item x="144"/>
        <item x="146"/>
        <item x="150"/>
        <item x="147"/>
        <item x="148"/>
        <item x="149"/>
        <item x="151"/>
        <item x="152"/>
        <item x="153"/>
        <item x="155"/>
        <item x="156"/>
        <item x="154"/>
        <item x="157"/>
        <item x="158"/>
        <item m="1" x="307"/>
        <item x="159"/>
        <item x="160"/>
        <item x="161"/>
        <item x="162"/>
        <item x="164"/>
        <item m="1" x="310"/>
        <item x="165"/>
        <item x="167"/>
        <item x="166"/>
        <item x="169"/>
        <item x="168"/>
        <item x="171"/>
        <item x="173"/>
        <item x="172"/>
        <item x="170"/>
        <item x="177"/>
        <item x="174"/>
        <item x="175"/>
        <item x="176"/>
        <item x="178"/>
        <item x="180"/>
        <item x="179"/>
        <item x="181"/>
        <item x="184"/>
        <item x="183"/>
        <item x="182"/>
        <item x="185"/>
        <item x="187"/>
        <item x="186"/>
        <item x="188"/>
        <item x="190"/>
        <item x="191"/>
        <item x="189"/>
        <item x="192"/>
        <item x="195"/>
        <item x="194"/>
        <item x="193"/>
        <item x="196"/>
        <item x="197"/>
        <item x="198"/>
        <item x="199"/>
        <item x="200"/>
        <item x="202"/>
        <item x="201"/>
        <item x="203"/>
        <item x="205"/>
        <item x="204"/>
        <item x="206"/>
        <item x="207"/>
        <item x="208"/>
        <item x="209"/>
        <item x="210"/>
        <item x="212"/>
        <item x="211"/>
        <item x="213"/>
        <item x="214"/>
        <item x="215"/>
        <item x="216"/>
        <item x="217"/>
        <item x="218"/>
        <item x="219"/>
        <item m="1" x="309"/>
        <item x="220"/>
        <item x="222"/>
        <item m="1" x="308"/>
        <item m="1" x="306"/>
        <item x="223"/>
        <item x="224"/>
        <item x="225"/>
        <item x="226"/>
        <item x="227"/>
        <item x="228"/>
        <item x="229"/>
        <item x="231"/>
        <item x="230"/>
        <item x="232"/>
        <item x="234"/>
        <item x="233"/>
        <item x="236"/>
        <item x="235"/>
        <item x="237"/>
        <item x="238"/>
        <item x="239"/>
        <item x="240"/>
        <item x="242"/>
        <item x="241"/>
        <item x="243"/>
        <item x="244"/>
        <item x="245"/>
        <item x="248"/>
        <item x="247"/>
        <item x="246"/>
        <item m="1" x="303"/>
        <item x="249"/>
        <item x="250"/>
        <item x="252"/>
        <item x="251"/>
        <item x="253"/>
        <item x="254"/>
        <item x="256"/>
        <item x="255"/>
        <item x="258"/>
        <item x="257"/>
        <item x="259"/>
        <item x="260"/>
        <item x="262"/>
        <item x="261"/>
        <item x="263"/>
        <item x="264"/>
        <item x="265"/>
        <item x="266"/>
        <item x="267"/>
        <item x="268"/>
        <item x="269"/>
        <item x="270"/>
        <item x="272"/>
        <item x="271"/>
        <item x="274"/>
        <item x="273"/>
        <item x="275"/>
        <item x="276"/>
        <item x="277"/>
        <item x="279"/>
        <item x="278"/>
        <item x="280"/>
        <item x="281"/>
        <item x="282"/>
        <item x="283"/>
        <item x="285"/>
        <item x="286"/>
        <item x="287"/>
        <item x="288"/>
        <item x="289"/>
        <item x="134"/>
        <item x="290"/>
        <item x="291"/>
        <item x="284"/>
        <item x="292"/>
        <item x="294"/>
        <item x="293"/>
        <item x="295"/>
        <item x="297"/>
        <item m="1" x="305"/>
        <item x="299"/>
        <item x="298"/>
        <item x="300"/>
        <item x="302"/>
        <item x="301"/>
        <item x="296"/>
        <item x="221"/>
        <item t="default"/>
      </items>
    </pivotField>
    <pivotField axis="axisRow" compact="0" outline="0" subtotalTop="0" showAll="0">
      <items count="12">
        <item x="0"/>
        <item x="1"/>
        <item x="2"/>
        <item x="3"/>
        <item x="4"/>
        <item x="5"/>
        <item x="6"/>
        <item x="7"/>
        <item x="8"/>
        <item x="9"/>
        <item h="1" x="10"/>
        <item t="default"/>
      </items>
    </pivotField>
    <pivotField axis="axisCol"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11">
    <i>
      <x/>
    </i>
    <i>
      <x v="1"/>
    </i>
    <i>
      <x v="2"/>
    </i>
    <i>
      <x v="3"/>
    </i>
    <i>
      <x v="4"/>
    </i>
    <i>
      <x v="5"/>
    </i>
    <i>
      <x v="6"/>
    </i>
    <i>
      <x v="7"/>
    </i>
    <i>
      <x v="8"/>
    </i>
    <i>
      <x v="9"/>
    </i>
    <i t="grand">
      <x/>
    </i>
  </rowItems>
  <colFields count="1">
    <field x="3"/>
  </colFields>
  <colItems count="3">
    <i>
      <x/>
    </i>
    <i>
      <x v="1"/>
    </i>
    <i t="grand">
      <x/>
    </i>
  </colItems>
  <pageFields count="1">
    <pageField fld="1" hier="0"/>
  </pageFields>
  <dataFields count="1">
    <dataField name="Anzahl von Ort" fld="1"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oo.gl/maps/hcO3g" TargetMode="External" /><Relationship Id="rId2" Type="http://schemas.openxmlformats.org/officeDocument/2006/relationships/hyperlink" Target="http://goo.gl/maps/Ix9vj" TargetMode="Externa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Tabelle1"/>
  <dimension ref="A1:V1968"/>
  <sheetViews>
    <sheetView tabSelected="1" workbookViewId="0" topLeftCell="A1">
      <pane ySplit="13" topLeftCell="BM14" activePane="bottomLeft" state="frozen"/>
      <selection pane="topLeft" activeCell="A1" sqref="A1"/>
      <selection pane="bottomLeft" activeCell="A32" sqref="A32"/>
    </sheetView>
  </sheetViews>
  <sheetFormatPr defaultColWidth="11.421875" defaultRowHeight="12.75"/>
  <cols>
    <col min="1" max="1" width="9.28125" style="0" customWidth="1"/>
    <col min="2" max="2" width="15.00390625" style="0" customWidth="1"/>
    <col min="3" max="3" width="5.140625" style="1" customWidth="1"/>
    <col min="4" max="4" width="7.28125" style="1" customWidth="1"/>
    <col min="5" max="5" width="29.00390625" style="2" customWidth="1"/>
    <col min="6" max="6" width="7.140625" style="0" customWidth="1"/>
    <col min="7" max="7" width="7.421875" style="0" customWidth="1"/>
    <col min="8" max="8" width="6.28125" style="0" customWidth="1"/>
    <col min="9" max="9" width="5.00390625" style="1" customWidth="1"/>
    <col min="10" max="10" width="6.140625" style="2" customWidth="1"/>
    <col min="11" max="11" width="7.140625" style="0" customWidth="1"/>
    <col min="12" max="12" width="9.00390625" style="0" customWidth="1"/>
    <col min="13" max="13" width="16.28125" style="0" customWidth="1"/>
    <col min="14" max="14" width="8.28125" style="0" customWidth="1"/>
    <col min="16" max="16" width="9.421875" style="0" customWidth="1"/>
    <col min="17" max="17" width="5.421875" style="0" customWidth="1"/>
  </cols>
  <sheetData>
    <row r="1" spans="1:22" ht="12.75">
      <c r="A1" s="3">
        <v>380</v>
      </c>
      <c r="B1" t="s">
        <v>518</v>
      </c>
      <c r="D1" s="4" t="s">
        <v>519</v>
      </c>
      <c r="E1" s="189" t="s">
        <v>725</v>
      </c>
      <c r="F1" s="5" t="s">
        <v>726</v>
      </c>
      <c r="G1" s="6" t="s">
        <v>727</v>
      </c>
      <c r="I1"/>
      <c r="J1" s="1"/>
      <c r="K1" s="2"/>
      <c r="O1" s="11"/>
      <c r="P1" s="61"/>
      <c r="Q1" s="61"/>
      <c r="R1" s="11"/>
      <c r="S1" s="61"/>
      <c r="T1" s="11"/>
      <c r="U1" s="11"/>
      <c r="V1" s="21"/>
    </row>
    <row r="2" spans="1:22" ht="12.75">
      <c r="A2" s="12">
        <v>100</v>
      </c>
      <c r="B2" s="13" t="s">
        <v>523</v>
      </c>
      <c r="D2" s="14">
        <f>COUNTIF(C13:C842,"Ü")</f>
        <v>23</v>
      </c>
      <c r="E2" s="15" t="s">
        <v>908</v>
      </c>
      <c r="F2" s="198">
        <f aca="true" t="shared" si="0" ref="F2:F10">D2/H$4*100</f>
        <v>8.614232209737828</v>
      </c>
      <c r="G2" s="190">
        <f aca="true" t="shared" si="1" ref="G2:G10">D2/(H$4+H$8)*100</f>
        <v>6.149732620320856</v>
      </c>
      <c r="H2" s="9" t="s">
        <v>909</v>
      </c>
      <c r="I2" s="8"/>
      <c r="J2" s="8"/>
      <c r="K2" s="2"/>
      <c r="L2" s="9" t="s">
        <v>910</v>
      </c>
      <c r="M2" s="8"/>
      <c r="O2" s="32" t="s">
        <v>451</v>
      </c>
      <c r="P2" s="7"/>
      <c r="R2" s="11"/>
      <c r="S2" s="61"/>
      <c r="T2" s="186"/>
      <c r="U2" s="61"/>
      <c r="V2" s="21"/>
    </row>
    <row r="3" spans="1:22" ht="12.75">
      <c r="A3" s="16">
        <v>280</v>
      </c>
      <c r="B3" t="s">
        <v>911</v>
      </c>
      <c r="D3" s="17">
        <f>COUNTIF(C13:C842,"FQ")</f>
        <v>56</v>
      </c>
      <c r="E3" s="18" t="s">
        <v>912</v>
      </c>
      <c r="F3" s="199">
        <f t="shared" si="0"/>
        <v>20.973782771535582</v>
      </c>
      <c r="G3" s="191">
        <f t="shared" si="1"/>
        <v>14.973262032085561</v>
      </c>
      <c r="H3" s="19">
        <f>A3-H4</f>
        <v>13</v>
      </c>
      <c r="I3" s="20" t="s">
        <v>913</v>
      </c>
      <c r="J3" s="1"/>
      <c r="K3" s="2"/>
      <c r="L3" s="24">
        <f>H8+H4</f>
        <v>374</v>
      </c>
      <c r="M3" s="20" t="s">
        <v>915</v>
      </c>
      <c r="O3" t="s">
        <v>839</v>
      </c>
      <c r="P3">
        <f>(COUNTIF(Q13:Q842,"r"))-H8</f>
        <v>150</v>
      </c>
      <c r="R3" s="11"/>
      <c r="S3" s="108"/>
      <c r="T3" s="186"/>
      <c r="U3" s="61"/>
      <c r="V3" s="21"/>
    </row>
    <row r="4" spans="1:22" ht="12.75">
      <c r="A4" s="21"/>
      <c r="D4" s="22">
        <f>COUNTIF(C13:C842,"RA")</f>
        <v>36</v>
      </c>
      <c r="E4" s="23" t="s">
        <v>914</v>
      </c>
      <c r="F4" s="200">
        <f t="shared" si="0"/>
        <v>13.48314606741573</v>
      </c>
      <c r="G4" s="192">
        <f t="shared" si="1"/>
        <v>9.62566844919786</v>
      </c>
      <c r="H4" s="24">
        <f>SUM(D2:D10)</f>
        <v>267</v>
      </c>
      <c r="I4" s="20" t="s">
        <v>915</v>
      </c>
      <c r="J4" s="1"/>
      <c r="K4" s="2"/>
      <c r="O4" t="s">
        <v>939</v>
      </c>
      <c r="P4">
        <f>COUNTIF(Q13:Q842,"a")</f>
        <v>93</v>
      </c>
      <c r="R4" s="11"/>
      <c r="S4" s="11"/>
      <c r="T4" s="61"/>
      <c r="U4" s="61"/>
      <c r="V4" s="21"/>
    </row>
    <row r="5" spans="1:22" ht="12.75">
      <c r="A5" s="25"/>
      <c r="B5" s="21"/>
      <c r="D5" s="26">
        <f>COUNTIF(C13:C842,"BÜ")</f>
        <v>15</v>
      </c>
      <c r="E5" s="27" t="s">
        <v>916</v>
      </c>
      <c r="F5" s="201">
        <f t="shared" si="0"/>
        <v>5.617977528089887</v>
      </c>
      <c r="G5" s="193">
        <f t="shared" si="1"/>
        <v>4.010695187165775</v>
      </c>
      <c r="H5" s="211">
        <f>H4/A3*100</f>
        <v>95.35714285714286</v>
      </c>
      <c r="I5" s="207" t="s">
        <v>917</v>
      </c>
      <c r="J5" s="208"/>
      <c r="K5" s="187"/>
      <c r="L5" s="184"/>
      <c r="M5" s="61"/>
      <c r="O5" t="s">
        <v>943</v>
      </c>
      <c r="P5">
        <f>H8</f>
        <v>107</v>
      </c>
      <c r="Q5" s="13"/>
      <c r="S5" s="11"/>
      <c r="T5" s="61"/>
      <c r="U5" s="61"/>
      <c r="V5" s="21"/>
    </row>
    <row r="6" spans="1:22" ht="12.75">
      <c r="A6" t="s">
        <v>1053</v>
      </c>
      <c r="B6" s="21"/>
      <c r="D6" s="29">
        <f>COUNTIF(C13:C842,"Einfahren")</f>
        <v>12</v>
      </c>
      <c r="E6" s="178" t="s">
        <v>335</v>
      </c>
      <c r="F6" s="202">
        <f t="shared" si="0"/>
        <v>4.49438202247191</v>
      </c>
      <c r="G6" s="194">
        <f t="shared" si="1"/>
        <v>3.2085561497326207</v>
      </c>
      <c r="H6" s="30" t="s">
        <v>919</v>
      </c>
      <c r="I6" s="209"/>
      <c r="J6" s="209"/>
      <c r="K6" s="55"/>
      <c r="L6" s="32" t="s">
        <v>921</v>
      </c>
      <c r="M6" s="7"/>
      <c r="N6" s="10" t="s">
        <v>731</v>
      </c>
      <c r="S6" s="61"/>
      <c r="T6" s="11"/>
      <c r="U6" s="61"/>
      <c r="V6" s="21"/>
    </row>
    <row r="7" spans="3:22" ht="12.75">
      <c r="C7" s="66"/>
      <c r="D7" s="34">
        <f>COUNTIF(C13:C840,"frontal")</f>
        <v>13</v>
      </c>
      <c r="E7" s="35" t="s">
        <v>922</v>
      </c>
      <c r="F7" s="203">
        <f t="shared" si="0"/>
        <v>4.868913857677903</v>
      </c>
      <c r="G7" s="195">
        <f t="shared" si="1"/>
        <v>3.4759358288770055</v>
      </c>
      <c r="H7" s="36">
        <f>A2-H8</f>
        <v>-7</v>
      </c>
      <c r="I7" s="20" t="s">
        <v>913</v>
      </c>
      <c r="J7" s="31"/>
      <c r="K7" s="187"/>
      <c r="L7" s="212" t="s">
        <v>728</v>
      </c>
      <c r="M7" s="13">
        <f>COUNTIF(I13:I842,"+")</f>
        <v>15</v>
      </c>
      <c r="N7" s="37">
        <f>M7/(M$9+M$7+M$8)</f>
        <v>0.040106951871657755</v>
      </c>
      <c r="S7" s="11"/>
      <c r="T7" s="11"/>
      <c r="U7" s="11"/>
      <c r="V7" s="21"/>
    </row>
    <row r="8" spans="4:22" ht="12.75">
      <c r="D8" s="38">
        <f>COUNTIF(C13:C842,"VF")</f>
        <v>59</v>
      </c>
      <c r="E8" s="179" t="s">
        <v>336</v>
      </c>
      <c r="F8" s="204">
        <f t="shared" si="0"/>
        <v>22.09737827715356</v>
      </c>
      <c r="G8" s="196">
        <f t="shared" si="1"/>
        <v>15.775401069518717</v>
      </c>
      <c r="H8" s="24">
        <f>COUNTIF(C13:C842,"solo")</f>
        <v>107</v>
      </c>
      <c r="I8" s="39" t="s">
        <v>915</v>
      </c>
      <c r="J8" s="1"/>
      <c r="K8" s="55"/>
      <c r="L8" s="212" t="s">
        <v>729</v>
      </c>
      <c r="M8" s="13">
        <f>COUNTIF(I13:I842,"-")</f>
        <v>20</v>
      </c>
      <c r="N8" s="37">
        <f>M8/(M$9+M$7+M$8)</f>
        <v>0.053475935828877004</v>
      </c>
      <c r="S8" s="11"/>
      <c r="T8" s="11"/>
      <c r="U8" s="11"/>
      <c r="V8" s="21"/>
    </row>
    <row r="9" spans="4:22" ht="12.75">
      <c r="D9" s="40">
        <f>COUNTIF(C13:C842,"andere")</f>
        <v>44</v>
      </c>
      <c r="E9" s="41" t="s">
        <v>925</v>
      </c>
      <c r="F9" s="205">
        <f t="shared" si="0"/>
        <v>16.479400749063668</v>
      </c>
      <c r="G9" s="197">
        <f t="shared" si="1"/>
        <v>11.76470588235294</v>
      </c>
      <c r="H9" s="211">
        <f>H8/A2*100</f>
        <v>107</v>
      </c>
      <c r="I9" s="28" t="s">
        <v>917</v>
      </c>
      <c r="J9" s="210"/>
      <c r="K9" s="55"/>
      <c r="L9" s="212" t="s">
        <v>730</v>
      </c>
      <c r="M9" s="13">
        <f>L3-M7-M8</f>
        <v>339</v>
      </c>
      <c r="N9" s="37"/>
      <c r="S9" s="21"/>
      <c r="T9" s="21"/>
      <c r="U9" s="21"/>
      <c r="V9" s="21"/>
    </row>
    <row r="10" spans="4:22" ht="12.75">
      <c r="D10" s="43">
        <f>COUNTIF(C13:C842,"unklar")</f>
        <v>9</v>
      </c>
      <c r="E10" s="44" t="s">
        <v>1215</v>
      </c>
      <c r="F10" s="206">
        <f t="shared" si="0"/>
        <v>3.3707865168539324</v>
      </c>
      <c r="G10" s="206">
        <f t="shared" si="1"/>
        <v>2.406417112299465</v>
      </c>
      <c r="H10" s="45"/>
      <c r="I10" s="13"/>
      <c r="J10" s="1"/>
      <c r="K10" s="55"/>
      <c r="L10" s="188"/>
      <c r="M10" s="11"/>
      <c r="O10" s="108"/>
      <c r="P10" s="13"/>
      <c r="Q10" s="185"/>
      <c r="S10" s="21"/>
      <c r="T10" s="21"/>
      <c r="U10" s="21"/>
      <c r="V10" s="21"/>
    </row>
    <row r="11" spans="3:22" ht="12.75">
      <c r="C11" s="70" t="s">
        <v>927</v>
      </c>
      <c r="D11" s="47">
        <f>COUNTIF(J13:J842,"x")</f>
        <v>35</v>
      </c>
      <c r="E11" s="48" t="s">
        <v>928</v>
      </c>
      <c r="F11" s="49"/>
      <c r="G11" s="49"/>
      <c r="H11" t="s">
        <v>929</v>
      </c>
      <c r="I11"/>
      <c r="J11" s="1"/>
      <c r="K11" s="2"/>
      <c r="O11" s="167"/>
      <c r="P11" s="167"/>
      <c r="Q11" s="13"/>
      <c r="S11" s="21"/>
      <c r="T11" s="21"/>
      <c r="U11" s="21"/>
      <c r="V11" s="21"/>
    </row>
    <row r="12" spans="3:10" ht="22.5" customHeight="1">
      <c r="C12"/>
      <c r="D12"/>
      <c r="E12"/>
      <c r="I12"/>
      <c r="J12"/>
    </row>
    <row r="13" spans="1:17" s="53" customFormat="1" ht="12.75">
      <c r="A13" s="50" t="s">
        <v>930</v>
      </c>
      <c r="B13" s="50" t="s">
        <v>931</v>
      </c>
      <c r="C13" s="50" t="s">
        <v>932</v>
      </c>
      <c r="D13" s="50" t="s">
        <v>933</v>
      </c>
      <c r="E13" s="50" t="s">
        <v>934</v>
      </c>
      <c r="F13" s="51" t="s">
        <v>935</v>
      </c>
      <c r="G13" s="50" t="s">
        <v>936</v>
      </c>
      <c r="H13" s="50" t="s">
        <v>937</v>
      </c>
      <c r="I13" s="50" t="s">
        <v>921</v>
      </c>
      <c r="J13" s="50" t="s">
        <v>938</v>
      </c>
      <c r="K13" s="52" t="s">
        <v>939</v>
      </c>
      <c r="L13" s="50" t="s">
        <v>522</v>
      </c>
      <c r="M13" s="177" t="s">
        <v>250</v>
      </c>
      <c r="N13" s="183" t="s">
        <v>1068</v>
      </c>
      <c r="O13" s="177" t="s">
        <v>1069</v>
      </c>
      <c r="P13" s="172" t="s">
        <v>1070</v>
      </c>
      <c r="Q13" s="172" t="s">
        <v>451</v>
      </c>
    </row>
    <row r="14" spans="1:17" s="61" customFormat="1" ht="12.75">
      <c r="A14" s="54">
        <v>41641</v>
      </c>
      <c r="B14" s="55" t="s">
        <v>942</v>
      </c>
      <c r="C14" s="56" t="s">
        <v>943</v>
      </c>
      <c r="D14" s="57" t="s">
        <v>944</v>
      </c>
      <c r="E14" s="55" t="s">
        <v>945</v>
      </c>
      <c r="F14" s="57" t="s">
        <v>946</v>
      </c>
      <c r="G14" s="57">
        <v>54</v>
      </c>
      <c r="H14" s="57"/>
      <c r="I14" s="57"/>
      <c r="J14" s="57"/>
      <c r="K14" s="58" t="s">
        <v>943</v>
      </c>
      <c r="L14" s="182" t="s">
        <v>519</v>
      </c>
      <c r="M14" s="55" t="s">
        <v>947</v>
      </c>
      <c r="N14" s="59" t="str">
        <f>HYPERLINK(M14)</f>
        <v>http://www.kreiszeitung.de/lokales/nienburg/mehringen-radfahrer-stirbt-nach-sturz-3295081.html</v>
      </c>
      <c r="O14" s="57"/>
      <c r="P14" s="60"/>
      <c r="Q14" s="182" t="s">
        <v>996</v>
      </c>
    </row>
    <row r="15" spans="1:17" s="61" customFormat="1" ht="12.75">
      <c r="A15" s="54">
        <v>41646</v>
      </c>
      <c r="B15" s="55" t="s">
        <v>948</v>
      </c>
      <c r="C15" s="122" t="s">
        <v>949</v>
      </c>
      <c r="D15" s="57" t="s">
        <v>950</v>
      </c>
      <c r="E15" s="55"/>
      <c r="F15" s="57" t="s">
        <v>946</v>
      </c>
      <c r="G15" s="57">
        <v>65</v>
      </c>
      <c r="H15" s="57"/>
      <c r="I15" s="57"/>
      <c r="J15" s="57"/>
      <c r="K15" s="58" t="s">
        <v>951</v>
      </c>
      <c r="L15" s="57" t="s">
        <v>519</v>
      </c>
      <c r="M15" s="55" t="s">
        <v>952</v>
      </c>
      <c r="N15" s="59" t="str">
        <f>HYPERLINK(M15)</f>
        <v>http://redaktion-blaulicht.de/?p=4844</v>
      </c>
      <c r="O15" s="57"/>
      <c r="P15" s="60">
        <f>HYPERLINK(O15)</f>
      </c>
      <c r="Q15" s="182" t="s">
        <v>996</v>
      </c>
    </row>
    <row r="16" spans="1:17" s="61" customFormat="1" ht="12.75">
      <c r="A16" s="54">
        <v>41647</v>
      </c>
      <c r="B16" s="55" t="s">
        <v>953</v>
      </c>
      <c r="C16" s="121" t="s">
        <v>954</v>
      </c>
      <c r="D16" s="57" t="s">
        <v>950</v>
      </c>
      <c r="E16" s="55" t="s">
        <v>955</v>
      </c>
      <c r="F16" s="57" t="s">
        <v>956</v>
      </c>
      <c r="G16" s="57">
        <v>79</v>
      </c>
      <c r="H16" s="57">
        <v>43</v>
      </c>
      <c r="I16" s="57" t="s">
        <v>957</v>
      </c>
      <c r="J16" s="57"/>
      <c r="K16" s="58" t="s">
        <v>955</v>
      </c>
      <c r="L16" s="57" t="s">
        <v>958</v>
      </c>
      <c r="M16" s="55" t="s">
        <v>959</v>
      </c>
      <c r="N16" s="59" t="str">
        <f>HYPERLINK(M16)</f>
        <v>http://www.rad-spannerei.de/blog/2014/01/08/radfahrerin-von-rechtsabbiegendem-lastwagen-getoetet/</v>
      </c>
      <c r="O16" s="57"/>
      <c r="P16" s="60">
        <f>HYPERLINK(O16)</f>
      </c>
      <c r="Q16" s="182" t="s">
        <v>944</v>
      </c>
    </row>
    <row r="17" spans="1:17" s="61" customFormat="1" ht="12.75">
      <c r="A17" s="54">
        <v>41647</v>
      </c>
      <c r="B17" s="55" t="s">
        <v>960</v>
      </c>
      <c r="C17" s="56" t="s">
        <v>943</v>
      </c>
      <c r="D17" s="57" t="s">
        <v>950</v>
      </c>
      <c r="E17" s="55" t="s">
        <v>945</v>
      </c>
      <c r="F17" s="57" t="s">
        <v>946</v>
      </c>
      <c r="G17" s="57"/>
      <c r="H17" s="57"/>
      <c r="I17" s="57"/>
      <c r="J17" s="57"/>
      <c r="K17" s="58" t="s">
        <v>943</v>
      </c>
      <c r="L17" s="57" t="s">
        <v>958</v>
      </c>
      <c r="M17" s="55" t="s">
        <v>961</v>
      </c>
      <c r="N17" s="59" t="str">
        <f>HYPERLINK(M17)</f>
        <v>http://www.derwesten.de/staedte/duisburg/radfahrer-stirbt-nach-notfall-am-rand-der-b-288-in-duisburg-id8847766.html</v>
      </c>
      <c r="O17" s="57" t="s">
        <v>519</v>
      </c>
      <c r="P17" s="60"/>
      <c r="Q17" s="182" t="s">
        <v>996</v>
      </c>
    </row>
    <row r="18" spans="1:17" s="61" customFormat="1" ht="12.75">
      <c r="A18" s="54">
        <v>41650</v>
      </c>
      <c r="B18" s="55" t="s">
        <v>673</v>
      </c>
      <c r="C18" s="56" t="s">
        <v>943</v>
      </c>
      <c r="D18" s="57" t="s">
        <v>944</v>
      </c>
      <c r="E18" s="55" t="s">
        <v>674</v>
      </c>
      <c r="F18" s="57" t="s">
        <v>946</v>
      </c>
      <c r="G18" s="57">
        <v>18</v>
      </c>
      <c r="H18" s="57"/>
      <c r="I18" s="57"/>
      <c r="J18" s="57"/>
      <c r="K18" s="58" t="s">
        <v>943</v>
      </c>
      <c r="L18" s="57" t="s">
        <v>956</v>
      </c>
      <c r="M18" s="55" t="s">
        <v>675</v>
      </c>
      <c r="N18" s="59" t="str">
        <f>HYPERLINK(M18)</f>
        <v>http://www.nw-news.de/owl/10138201_18-Jaehriger_Brakeler_vermisst.html</v>
      </c>
      <c r="O18" s="57"/>
      <c r="P18" s="60">
        <f>HYPERLINK(O18)</f>
      </c>
      <c r="Q18" s="182" t="s">
        <v>996</v>
      </c>
    </row>
    <row r="19" spans="1:17" s="61" customFormat="1" ht="12.75">
      <c r="A19" s="54">
        <v>41652</v>
      </c>
      <c r="B19" s="55" t="s">
        <v>676</v>
      </c>
      <c r="C19" s="173" t="s">
        <v>677</v>
      </c>
      <c r="D19" s="57" t="s">
        <v>944</v>
      </c>
      <c r="E19" s="55" t="s">
        <v>678</v>
      </c>
      <c r="F19" s="57" t="s">
        <v>946</v>
      </c>
      <c r="G19" s="57">
        <v>16</v>
      </c>
      <c r="H19" s="57">
        <v>46</v>
      </c>
      <c r="I19" s="57"/>
      <c r="J19" s="57"/>
      <c r="K19" s="58" t="s">
        <v>955</v>
      </c>
      <c r="L19" s="57" t="s">
        <v>957</v>
      </c>
      <c r="M19" s="55" t="s">
        <v>679</v>
      </c>
      <c r="N19" s="59" t="str">
        <f>HYPERLINK(M19)</f>
        <v>http://www.wochenspiegel-web.de/wisl_s-cms/_wochenspiegel/7383/Polizei/38354/Schueler_stirbt_nach_tragischen_Unfall.html</v>
      </c>
      <c r="O19" s="57"/>
      <c r="P19" s="60">
        <f>HYPERLINK(O19)</f>
      </c>
      <c r="Q19" s="182" t="s">
        <v>996</v>
      </c>
    </row>
    <row r="20" spans="1:17" s="61" customFormat="1" ht="12.75">
      <c r="A20" s="54">
        <v>41655</v>
      </c>
      <c r="B20" s="55" t="s">
        <v>680</v>
      </c>
      <c r="C20" s="174" t="s">
        <v>681</v>
      </c>
      <c r="D20" s="57" t="s">
        <v>944</v>
      </c>
      <c r="E20" s="55" t="s">
        <v>682</v>
      </c>
      <c r="F20" s="57" t="s">
        <v>956</v>
      </c>
      <c r="G20" s="57">
        <v>71</v>
      </c>
      <c r="H20" s="57"/>
      <c r="I20" s="57"/>
      <c r="J20" s="57" t="s">
        <v>958</v>
      </c>
      <c r="K20" s="58" t="s">
        <v>683</v>
      </c>
      <c r="L20" s="57" t="s">
        <v>519</v>
      </c>
      <c r="M20" s="55" t="s">
        <v>684</v>
      </c>
      <c r="N20" s="59" t="str">
        <f>HYPERLINK(M20)</f>
        <v>http://www.idowa.de/polizei/erding-freising-kelheim/artikel/2014/01/16/radfahrerin-uebersieht-auto-und-wird-ueberfahren-tot</v>
      </c>
      <c r="O20" s="57"/>
      <c r="P20" s="60">
        <f>HYPERLINK(O20)</f>
      </c>
      <c r="Q20" s="182" t="s">
        <v>996</v>
      </c>
    </row>
    <row r="21" spans="1:17" s="61" customFormat="1" ht="12.75">
      <c r="A21" s="54">
        <v>41656</v>
      </c>
      <c r="B21" s="55" t="s">
        <v>685</v>
      </c>
      <c r="C21" s="57" t="s">
        <v>686</v>
      </c>
      <c r="D21" s="57" t="s">
        <v>950</v>
      </c>
      <c r="E21" s="55" t="s">
        <v>687</v>
      </c>
      <c r="F21" s="57" t="s">
        <v>946</v>
      </c>
      <c r="G21" s="57">
        <v>17</v>
      </c>
      <c r="H21" s="57">
        <v>34</v>
      </c>
      <c r="I21" s="57"/>
      <c r="J21" s="57"/>
      <c r="K21" s="58" t="s">
        <v>683</v>
      </c>
      <c r="L21" s="57" t="s">
        <v>958</v>
      </c>
      <c r="M21" s="55" t="s">
        <v>688</v>
      </c>
      <c r="N21" s="59" t="str">
        <f>HYPERLINK(M21)</f>
        <v>http://www.on-online.de/-news/artikel/119463/17-jaehriger-Radfahrer-noch-in-der-Unfallnacht-gestorben</v>
      </c>
      <c r="O21" s="57"/>
      <c r="P21" s="60">
        <f>HYPERLINK(O21)</f>
      </c>
      <c r="Q21" s="182" t="s">
        <v>944</v>
      </c>
    </row>
    <row r="22" spans="1:17" s="61" customFormat="1" ht="12.75">
      <c r="A22" s="54">
        <v>41657</v>
      </c>
      <c r="B22" s="55" t="s">
        <v>691</v>
      </c>
      <c r="C22" s="56" t="s">
        <v>943</v>
      </c>
      <c r="D22" s="57" t="s">
        <v>950</v>
      </c>
      <c r="E22" s="55" t="s">
        <v>692</v>
      </c>
      <c r="F22" s="57" t="s">
        <v>946</v>
      </c>
      <c r="G22" s="57">
        <v>53</v>
      </c>
      <c r="H22" s="57"/>
      <c r="I22" s="57"/>
      <c r="J22" s="57"/>
      <c r="K22" s="58" t="s">
        <v>943</v>
      </c>
      <c r="L22" s="57" t="s">
        <v>958</v>
      </c>
      <c r="M22" s="55" t="s">
        <v>693</v>
      </c>
      <c r="N22" s="59" t="str">
        <f>HYPERLINK(M22)</f>
        <v>http://www.haz.de/Hannover/Aus-den-Stadtteilen/Nord/53-Jaehriger-stirbt-in-Misburg-nach-Fahrradsturz</v>
      </c>
      <c r="O22" s="57"/>
      <c r="P22" s="60">
        <f>HYPERLINK(O22)</f>
      </c>
      <c r="Q22" s="182" t="s">
        <v>996</v>
      </c>
    </row>
    <row r="23" spans="1:17" s="61" customFormat="1" ht="12.75">
      <c r="A23" s="54">
        <v>41657</v>
      </c>
      <c r="B23" s="55" t="s">
        <v>689</v>
      </c>
      <c r="C23" s="56" t="s">
        <v>943</v>
      </c>
      <c r="D23" s="57" t="s">
        <v>950</v>
      </c>
      <c r="E23" s="55"/>
      <c r="F23" s="57" t="s">
        <v>946</v>
      </c>
      <c r="G23" s="57">
        <v>76</v>
      </c>
      <c r="H23" s="57"/>
      <c r="I23" s="57"/>
      <c r="J23" s="57"/>
      <c r="K23" s="58" t="s">
        <v>943</v>
      </c>
      <c r="L23" s="57" t="s">
        <v>519</v>
      </c>
      <c r="M23" s="55" t="s">
        <v>690</v>
      </c>
      <c r="N23" s="59" t="str">
        <f>HYPERLINK(M23)</f>
        <v>http://www.presseportal.de/polizeipresse/pm/110971/2642816/pol-hn-hn-sontheim-radfahrer-nachtraeglich-verstorben-gemmingen-unfallflucht-schluchtern-einbruch?search=Radfahrer%2Cverstorben</v>
      </c>
      <c r="O23" s="57"/>
      <c r="P23" s="60">
        <f>HYPERLINK(O23)</f>
      </c>
      <c r="Q23" s="182" t="s">
        <v>996</v>
      </c>
    </row>
    <row r="24" spans="1:17" s="61" customFormat="1" ht="12.75">
      <c r="A24" s="54">
        <v>41662</v>
      </c>
      <c r="B24" s="55" t="s">
        <v>694</v>
      </c>
      <c r="C24" s="174" t="s">
        <v>681</v>
      </c>
      <c r="D24" s="57" t="s">
        <v>950</v>
      </c>
      <c r="E24" s="55" t="s">
        <v>695</v>
      </c>
      <c r="F24" s="57" t="s">
        <v>946</v>
      </c>
      <c r="G24" s="57">
        <v>75</v>
      </c>
      <c r="H24" s="57">
        <v>51</v>
      </c>
      <c r="I24" s="57"/>
      <c r="J24" s="57" t="s">
        <v>958</v>
      </c>
      <c r="K24" s="58" t="s">
        <v>955</v>
      </c>
      <c r="L24" s="57" t="s">
        <v>958</v>
      </c>
      <c r="M24" s="55" t="s">
        <v>696</v>
      </c>
      <c r="N24" s="59" t="str">
        <f>HYPERLINK(M24)</f>
        <v>http://www.presseportal.de/polizeipresse/pm/23127/2646423/pol-gt-radfahrer-bei-unfall-toedlich-verletzt?search=Radfahrer%2Ct%F6dlich</v>
      </c>
      <c r="O24" s="57"/>
      <c r="P24" s="60">
        <f>HYPERLINK(O24)</f>
      </c>
      <c r="Q24" s="182" t="s">
        <v>996</v>
      </c>
    </row>
    <row r="25" spans="1:17" s="61" customFormat="1" ht="12.75">
      <c r="A25" s="54">
        <v>41663</v>
      </c>
      <c r="B25" s="55" t="s">
        <v>697</v>
      </c>
      <c r="C25" s="57" t="s">
        <v>686</v>
      </c>
      <c r="D25" s="57" t="s">
        <v>944</v>
      </c>
      <c r="E25" s="55" t="s">
        <v>698</v>
      </c>
      <c r="F25" s="57" t="s">
        <v>946</v>
      </c>
      <c r="G25" s="57">
        <v>75</v>
      </c>
      <c r="H25" s="57">
        <v>61</v>
      </c>
      <c r="I25" s="57"/>
      <c r="J25" s="57"/>
      <c r="K25" s="58" t="s">
        <v>683</v>
      </c>
      <c r="L25" s="57" t="s">
        <v>957</v>
      </c>
      <c r="M25" s="55" t="s">
        <v>699</v>
      </c>
      <c r="N25" s="59" t="str">
        <f>HYPERLINK(M25)</f>
        <v>http://www.soester-anzeiger.de/lokales/wickede/wickede-radfahrer-verliert-sein-leben-unfall-ruhrstrasse-3329518.html?cmp=defrss</v>
      </c>
      <c r="O25" s="57" t="s">
        <v>700</v>
      </c>
      <c r="P25" s="60" t="str">
        <f>HYPERLINK(O25)</f>
        <v>http://binged.it/1CkgJhL</v>
      </c>
      <c r="Q25" s="182" t="s">
        <v>996</v>
      </c>
    </row>
    <row r="26" spans="1:17" s="61" customFormat="1" ht="12.75">
      <c r="A26" s="54">
        <v>41665</v>
      </c>
      <c r="B26" s="55" t="s">
        <v>701</v>
      </c>
      <c r="C26" s="62" t="s">
        <v>702</v>
      </c>
      <c r="D26" s="57" t="s">
        <v>944</v>
      </c>
      <c r="E26" s="55" t="s">
        <v>703</v>
      </c>
      <c r="F26" s="57" t="s">
        <v>956</v>
      </c>
      <c r="G26" s="57">
        <v>14</v>
      </c>
      <c r="H26" s="57">
        <v>54</v>
      </c>
      <c r="I26" s="57"/>
      <c r="J26" s="57"/>
      <c r="K26" s="58" t="s">
        <v>683</v>
      </c>
      <c r="L26" s="57" t="s">
        <v>958</v>
      </c>
      <c r="M26" s="55" t="s">
        <v>704</v>
      </c>
      <c r="N26" s="59" t="str">
        <f>HYPERLINK(M26)</f>
        <v>http://www.rhein-zeitung.de/region/dpa-landesdienst_artikel,-14-Jaehrige-Radfahrerin-stirbt-nach-Verkehrsunfall-_arid,1098630.html</v>
      </c>
      <c r="O26" s="57"/>
      <c r="P26" s="60"/>
      <c r="Q26" s="182" t="s">
        <v>944</v>
      </c>
    </row>
    <row r="27" spans="1:17" s="61" customFormat="1" ht="12.75">
      <c r="A27" s="63">
        <v>41665</v>
      </c>
      <c r="B27" s="55" t="s">
        <v>705</v>
      </c>
      <c r="C27" s="174" t="s">
        <v>681</v>
      </c>
      <c r="D27" s="57" t="s">
        <v>950</v>
      </c>
      <c r="E27" s="55" t="s">
        <v>706</v>
      </c>
      <c r="F27" s="57" t="s">
        <v>956</v>
      </c>
      <c r="G27" s="57">
        <v>55</v>
      </c>
      <c r="H27" s="57"/>
      <c r="I27" s="57"/>
      <c r="J27" s="57"/>
      <c r="K27" s="58" t="s">
        <v>683</v>
      </c>
      <c r="L27" s="57" t="s">
        <v>958</v>
      </c>
      <c r="M27" s="55" t="s">
        <v>707</v>
      </c>
      <c r="N27" s="59" t="str">
        <f>HYPERLINK(M27)</f>
        <v>http://www.bild.de/regional/leipzig/unfaelle-mit-todesfolge/radfahrerin-von-drei-autos-ueberollt-und-getoetet-34408660.bild.html</v>
      </c>
      <c r="O27" s="57"/>
      <c r="P27" s="60">
        <f>HYPERLINK(O27)</f>
      </c>
      <c r="Q27" s="182" t="s">
        <v>996</v>
      </c>
    </row>
    <row r="28" spans="1:17" s="61" customFormat="1" ht="12.75">
      <c r="A28" s="63">
        <v>41667</v>
      </c>
      <c r="B28" s="55" t="s">
        <v>708</v>
      </c>
      <c r="C28" s="62" t="s">
        <v>702</v>
      </c>
      <c r="D28" s="57" t="s">
        <v>944</v>
      </c>
      <c r="E28" s="55" t="s">
        <v>709</v>
      </c>
      <c r="F28" s="57" t="s">
        <v>946</v>
      </c>
      <c r="G28" s="57">
        <v>24</v>
      </c>
      <c r="H28" s="57">
        <v>30</v>
      </c>
      <c r="I28" s="57"/>
      <c r="J28" s="57"/>
      <c r="K28" s="58" t="s">
        <v>683</v>
      </c>
      <c r="L28" s="182" t="s">
        <v>519</v>
      </c>
      <c r="M28" s="55" t="s">
        <v>710</v>
      </c>
      <c r="N28" s="59" t="str">
        <f>HYPERLINK(M28)</f>
        <v>http://sondershausen.thueringer-allgemeine.de/web/lokal/leben/blaulicht/detail/-/specific/Radfahrer-stirbt-nach-Unfall-bei-Gundersleben-1897080721</v>
      </c>
      <c r="O28" s="57"/>
      <c r="P28" s="60"/>
      <c r="Q28" s="182" t="s">
        <v>996</v>
      </c>
    </row>
    <row r="29" spans="1:17" s="61" customFormat="1" ht="12.75">
      <c r="A29" s="63">
        <v>41668</v>
      </c>
      <c r="B29" s="55" t="s">
        <v>711</v>
      </c>
      <c r="C29" s="122" t="s">
        <v>949</v>
      </c>
      <c r="D29" s="57" t="s">
        <v>950</v>
      </c>
      <c r="E29" s="55" t="s">
        <v>712</v>
      </c>
      <c r="F29" s="57" t="s">
        <v>946</v>
      </c>
      <c r="G29" s="57">
        <v>64</v>
      </c>
      <c r="H29" s="57"/>
      <c r="I29" s="57"/>
      <c r="J29" s="57"/>
      <c r="K29" s="58" t="s">
        <v>713</v>
      </c>
      <c r="L29" s="182" t="s">
        <v>519</v>
      </c>
      <c r="M29" s="55" t="s">
        <v>714</v>
      </c>
      <c r="N29" s="59" t="str">
        <f>HYPERLINK(M29)</f>
        <v>http://www.kreiszeitung.de/lokales/bremen/toedlicher-unfall-vegesack-radfahrer-s-bahn-erfasst-3338300.html</v>
      </c>
      <c r="O29" s="57"/>
      <c r="P29" s="60">
        <f>HYPERLINK(O29)</f>
      </c>
      <c r="Q29" s="182" t="s">
        <v>996</v>
      </c>
    </row>
    <row r="30" spans="1:17" s="61" customFormat="1" ht="12.75">
      <c r="A30" s="54">
        <v>41669</v>
      </c>
      <c r="B30" s="55" t="s">
        <v>715</v>
      </c>
      <c r="C30" s="121" t="s">
        <v>954</v>
      </c>
      <c r="D30" s="57" t="s">
        <v>950</v>
      </c>
      <c r="E30" s="55" t="s">
        <v>955</v>
      </c>
      <c r="F30" s="57" t="s">
        <v>956</v>
      </c>
      <c r="G30" s="57">
        <v>18</v>
      </c>
      <c r="H30" s="57">
        <v>45</v>
      </c>
      <c r="I30" s="57"/>
      <c r="J30" s="57"/>
      <c r="K30" s="58" t="s">
        <v>955</v>
      </c>
      <c r="L30" s="57" t="s">
        <v>958</v>
      </c>
      <c r="M30" s="55" t="s">
        <v>716</v>
      </c>
      <c r="N30" s="59" t="str">
        <f>HYPERLINK(M30)</f>
        <v>http://www.abendblatt.de/hamburg/article124367761/Von-Lkw-ueberrollt-18-jaehrige-Radfahrerin-stirbt-nach-Unfall.html</v>
      </c>
      <c r="O30" s="57"/>
      <c r="P30" s="60">
        <f>HYPERLINK(O30)</f>
      </c>
      <c r="Q30" s="182" t="s">
        <v>944</v>
      </c>
    </row>
    <row r="31" spans="1:17" s="61" customFormat="1" ht="12.75">
      <c r="A31" s="54">
        <v>41672</v>
      </c>
      <c r="B31" s="55" t="s">
        <v>717</v>
      </c>
      <c r="C31" s="127" t="s">
        <v>718</v>
      </c>
      <c r="D31" s="57" t="s">
        <v>950</v>
      </c>
      <c r="E31" s="55"/>
      <c r="F31" s="57" t="s">
        <v>946</v>
      </c>
      <c r="G31" s="57">
        <v>59</v>
      </c>
      <c r="H31" s="57">
        <v>20</v>
      </c>
      <c r="I31" s="57"/>
      <c r="J31" s="57"/>
      <c r="K31" s="58" t="s">
        <v>683</v>
      </c>
      <c r="L31" s="182" t="s">
        <v>519</v>
      </c>
      <c r="M31" s="55" t="s">
        <v>734</v>
      </c>
      <c r="N31" s="59" t="str">
        <f>HYPERLINK(M31)</f>
        <v>http://www.wormser-zeitung.de/lokales/polizei/worms-20-jaehriger-faehrt-frontal-in-radfahrer-59-jaehriger-stirbt-noch-am-unfallort_13838140.htm</v>
      </c>
      <c r="O31" s="57" t="s">
        <v>735</v>
      </c>
      <c r="P31" s="60" t="str">
        <f>HYPERLINK(O31)</f>
        <v>https://maps.google.de/maps?q=Abenheim,+Worms&amp;hl=de&amp;ll=49.68963,8.297486&amp;spn=0.000993,0.002642&amp;sll=47.958663,12.686462&amp;sspn=1.05208,2.705383&amp;oq=worms-aben&amp;t=h&amp;hnear=Abenheim&amp;z=19</v>
      </c>
      <c r="Q31" s="182" t="s">
        <v>944</v>
      </c>
    </row>
    <row r="32" spans="1:17" s="61" customFormat="1" ht="12.75">
      <c r="A32" s="54">
        <v>41674</v>
      </c>
      <c r="B32" s="55" t="s">
        <v>701</v>
      </c>
      <c r="C32" s="173" t="s">
        <v>677</v>
      </c>
      <c r="D32" s="57" t="s">
        <v>950</v>
      </c>
      <c r="E32" s="55" t="s">
        <v>736</v>
      </c>
      <c r="F32" s="57" t="s">
        <v>946</v>
      </c>
      <c r="G32" s="57">
        <v>60</v>
      </c>
      <c r="H32" s="57">
        <v>56</v>
      </c>
      <c r="I32" s="57" t="s">
        <v>957</v>
      </c>
      <c r="J32" s="57"/>
      <c r="K32" s="58" t="s">
        <v>683</v>
      </c>
      <c r="L32" s="57" t="s">
        <v>519</v>
      </c>
      <c r="M32" s="55" t="s">
        <v>737</v>
      </c>
      <c r="N32" s="59" t="str">
        <f>HYPERLINK(M32)</f>
        <v>http://www.baden-tv.com/radfahrer-stirbt-nach-unfall-22705/</v>
      </c>
      <c r="O32" s="57"/>
      <c r="P32" s="60">
        <f>HYPERLINK(O32)</f>
      </c>
      <c r="Q32" s="182" t="s">
        <v>996</v>
      </c>
    </row>
    <row r="33" spans="1:17" s="61" customFormat="1" ht="12.75">
      <c r="A33" s="54">
        <v>41675</v>
      </c>
      <c r="B33" s="55" t="s">
        <v>738</v>
      </c>
      <c r="C33" s="122" t="s">
        <v>949</v>
      </c>
      <c r="D33" s="57" t="s">
        <v>950</v>
      </c>
      <c r="E33" s="55" t="s">
        <v>739</v>
      </c>
      <c r="F33" s="57" t="s">
        <v>946</v>
      </c>
      <c r="G33" s="57">
        <v>17</v>
      </c>
      <c r="H33" s="57"/>
      <c r="I33" s="57"/>
      <c r="J33" s="57"/>
      <c r="K33" s="58" t="s">
        <v>713</v>
      </c>
      <c r="L33" s="57" t="s">
        <v>519</v>
      </c>
      <c r="M33" s="55" t="s">
        <v>740</v>
      </c>
      <c r="N33" s="59" t="str">
        <f>HYPERLINK(M33)</f>
        <v>http://www.bo.de/lokales/offenburg/17-jaehriger-radfahrer-von-zug-erfasst-und-getoetet</v>
      </c>
      <c r="O33" s="57"/>
      <c r="P33" s="60">
        <f>HYPERLINK(O33)</f>
      </c>
      <c r="Q33" s="182" t="s">
        <v>996</v>
      </c>
    </row>
    <row r="34" spans="1:17" s="61" customFormat="1" ht="12.75">
      <c r="A34" s="54">
        <v>41679</v>
      </c>
      <c r="B34" s="55" t="s">
        <v>948</v>
      </c>
      <c r="C34" s="121" t="s">
        <v>954</v>
      </c>
      <c r="D34" s="57" t="s">
        <v>950</v>
      </c>
      <c r="E34" s="55" t="s">
        <v>955</v>
      </c>
      <c r="F34" s="57" t="s">
        <v>946</v>
      </c>
      <c r="G34" s="57">
        <v>80</v>
      </c>
      <c r="H34" s="57">
        <v>56</v>
      </c>
      <c r="I34" s="57"/>
      <c r="J34" s="57"/>
      <c r="K34" s="58" t="s">
        <v>955</v>
      </c>
      <c r="L34" s="57" t="s">
        <v>958</v>
      </c>
      <c r="M34" s="55" t="s">
        <v>741</v>
      </c>
      <c r="N34" s="59" t="str">
        <f>HYPERLINK(M34)</f>
        <v>http://www.haz.de/Hannover/Aus-der-Stadt/Uebersicht/Hannover-Radfahrer-stirbt-nach-Unfall</v>
      </c>
      <c r="O34" s="57"/>
      <c r="P34" s="60">
        <f>HYPERLINK(O34)</f>
      </c>
      <c r="Q34" s="182" t="s">
        <v>944</v>
      </c>
    </row>
    <row r="35" spans="1:17" s="61" customFormat="1" ht="12.75">
      <c r="A35" s="54">
        <v>41679</v>
      </c>
      <c r="B35" s="55" t="s">
        <v>742</v>
      </c>
      <c r="C35" s="56" t="s">
        <v>943</v>
      </c>
      <c r="D35" s="57" t="s">
        <v>944</v>
      </c>
      <c r="E35" s="55" t="s">
        <v>945</v>
      </c>
      <c r="F35" s="57" t="s">
        <v>946</v>
      </c>
      <c r="G35" s="57">
        <v>76</v>
      </c>
      <c r="H35" s="57"/>
      <c r="I35" s="57"/>
      <c r="J35" s="57"/>
      <c r="K35" s="58" t="s">
        <v>943</v>
      </c>
      <c r="L35" s="57" t="s">
        <v>519</v>
      </c>
      <c r="M35" s="55" t="s">
        <v>743</v>
      </c>
      <c r="N35" s="59" t="str">
        <f>HYPERLINK(M35)</f>
        <v>http://aktuell.meinestadt.de/luebben-spreewald/2014/02/09/radfahrer-faellt-in-seelow-vom-rad-und-stirbt/</v>
      </c>
      <c r="O35" s="57"/>
      <c r="P35" s="60">
        <f>HYPERLINK(O35)</f>
      </c>
      <c r="Q35" s="182" t="s">
        <v>996</v>
      </c>
    </row>
    <row r="36" spans="1:17" s="61" customFormat="1" ht="12.75">
      <c r="A36" s="54">
        <v>41680</v>
      </c>
      <c r="B36" s="55" t="s">
        <v>744</v>
      </c>
      <c r="C36" s="56" t="s">
        <v>943</v>
      </c>
      <c r="D36" s="57" t="s">
        <v>950</v>
      </c>
      <c r="E36" s="55" t="s">
        <v>745</v>
      </c>
      <c r="F36" s="57" t="s">
        <v>946</v>
      </c>
      <c r="G36" s="57">
        <v>49</v>
      </c>
      <c r="H36" s="57"/>
      <c r="I36" s="57"/>
      <c r="J36" s="57"/>
      <c r="K36" s="58" t="s">
        <v>943</v>
      </c>
      <c r="L36" s="57" t="s">
        <v>958</v>
      </c>
      <c r="M36" s="55" t="s">
        <v>19</v>
      </c>
      <c r="N36" s="59" t="str">
        <f>HYPERLINK(M36)</f>
        <v>http://www.dewezet.de/portal/startseite_Fahrradfahrer-stirbt-nach-Treppensturz-an-der-Muensterbruecke-_arid,592762.html</v>
      </c>
      <c r="O36" s="57"/>
      <c r="P36" s="60">
        <f>HYPERLINK(O36)</f>
      </c>
      <c r="Q36" s="182" t="s">
        <v>996</v>
      </c>
    </row>
    <row r="37" spans="1:17" s="61" customFormat="1" ht="12.75">
      <c r="A37" s="54">
        <v>41681</v>
      </c>
      <c r="B37" s="55" t="s">
        <v>953</v>
      </c>
      <c r="C37" s="174" t="s">
        <v>681</v>
      </c>
      <c r="D37" s="57" t="s">
        <v>950</v>
      </c>
      <c r="E37" s="55" t="s">
        <v>20</v>
      </c>
      <c r="F37" s="57" t="s">
        <v>946</v>
      </c>
      <c r="G37" s="57">
        <v>57</v>
      </c>
      <c r="H37" s="57"/>
      <c r="I37" s="57"/>
      <c r="J37" s="57"/>
      <c r="K37" s="58" t="s">
        <v>955</v>
      </c>
      <c r="L37" s="57" t="s">
        <v>958</v>
      </c>
      <c r="M37" s="55" t="s">
        <v>21</v>
      </c>
      <c r="N37" s="59" t="str">
        <f>HYPERLINK(M37)</f>
        <v>https://mapsengine.google.com/map/viewer?mid=zV9fayfCTzM4.k99Az98xOd-M</v>
      </c>
      <c r="O37" s="57"/>
      <c r="P37" s="60">
        <f>HYPERLINK(O37)</f>
      </c>
      <c r="Q37" s="182" t="s">
        <v>944</v>
      </c>
    </row>
    <row r="38" spans="1:17" s="21" customFormat="1" ht="12.75">
      <c r="A38" s="54">
        <v>41682</v>
      </c>
      <c r="B38" s="55" t="s">
        <v>22</v>
      </c>
      <c r="C38" s="174" t="s">
        <v>681</v>
      </c>
      <c r="D38" s="57" t="s">
        <v>950</v>
      </c>
      <c r="E38" s="55" t="s">
        <v>23</v>
      </c>
      <c r="F38" s="57" t="s">
        <v>946</v>
      </c>
      <c r="G38" s="57">
        <v>11</v>
      </c>
      <c r="H38" s="57"/>
      <c r="I38" s="57"/>
      <c r="J38" s="57"/>
      <c r="K38" s="58" t="s">
        <v>683</v>
      </c>
      <c r="L38" s="57" t="s">
        <v>958</v>
      </c>
      <c r="M38" s="55" t="s">
        <v>24</v>
      </c>
      <c r="N38" s="59" t="str">
        <f>HYPERLINK(M38)</f>
        <v>http://www.wz-newsline.de/lokales/rhein-kreis-neuss/meerbusch/elfjaehriger-stirbt-nach-fahrradunfall-1.1552995</v>
      </c>
      <c r="O38" s="57"/>
      <c r="P38" s="60">
        <f>HYPERLINK(O38)</f>
      </c>
      <c r="Q38" s="182" t="s">
        <v>996</v>
      </c>
    </row>
    <row r="39" spans="1:17" s="21" customFormat="1" ht="12.75">
      <c r="A39" s="64">
        <v>41683</v>
      </c>
      <c r="B39" s="65" t="s">
        <v>25</v>
      </c>
      <c r="C39" s="174" t="s">
        <v>681</v>
      </c>
      <c r="D39" s="66" t="s">
        <v>944</v>
      </c>
      <c r="E39" s="65" t="s">
        <v>26</v>
      </c>
      <c r="F39" s="66" t="s">
        <v>946</v>
      </c>
      <c r="G39" s="66">
        <v>14</v>
      </c>
      <c r="H39" s="66"/>
      <c r="I39" s="66"/>
      <c r="J39" s="67"/>
      <c r="K39" s="21" t="s">
        <v>683</v>
      </c>
      <c r="L39" s="67" t="s">
        <v>519</v>
      </c>
      <c r="M39" s="65" t="s">
        <v>27</v>
      </c>
      <c r="N39" s="59" t="str">
        <f>HYPERLINK(M39)</f>
        <v>http://redaktion-blaulicht.de/?p=4938</v>
      </c>
      <c r="P39" s="60">
        <f>HYPERLINK(O39)</f>
      </c>
      <c r="Q39" s="182" t="s">
        <v>996</v>
      </c>
    </row>
    <row r="40" spans="1:17" s="21" customFormat="1" ht="12.75">
      <c r="A40" s="64">
        <v>41684</v>
      </c>
      <c r="B40" s="65" t="s">
        <v>32</v>
      </c>
      <c r="C40" s="121" t="s">
        <v>954</v>
      </c>
      <c r="D40" s="66" t="s">
        <v>950</v>
      </c>
      <c r="E40" s="65" t="s">
        <v>955</v>
      </c>
      <c r="F40" s="66" t="s">
        <v>956</v>
      </c>
      <c r="G40" s="66">
        <v>73</v>
      </c>
      <c r="H40" s="66"/>
      <c r="I40" s="66"/>
      <c r="J40" s="67"/>
      <c r="K40" s="21" t="s">
        <v>955</v>
      </c>
      <c r="L40" s="67" t="s">
        <v>958</v>
      </c>
      <c r="M40" s="65" t="s">
        <v>33</v>
      </c>
      <c r="N40" s="59" t="str">
        <f>HYPERLINK(M40)</f>
        <v>http://www.maz-online.de/Home/Polizei/Radfahrerin-wird-von-Lkw-erfasst-und-stirbt</v>
      </c>
      <c r="P40" s="60">
        <f>HYPERLINK(O40)</f>
      </c>
      <c r="Q40" s="182" t="s">
        <v>944</v>
      </c>
    </row>
    <row r="41" spans="1:17" s="21" customFormat="1" ht="12.75">
      <c r="A41" s="64">
        <v>41684</v>
      </c>
      <c r="B41" s="65" t="s">
        <v>28</v>
      </c>
      <c r="C41" s="120" t="s">
        <v>29</v>
      </c>
      <c r="D41" s="66" t="s">
        <v>950</v>
      </c>
      <c r="E41" s="65" t="s">
        <v>30</v>
      </c>
      <c r="F41" s="66" t="s">
        <v>956</v>
      </c>
      <c r="G41" s="66">
        <v>84</v>
      </c>
      <c r="H41" s="66">
        <v>44</v>
      </c>
      <c r="I41" s="66"/>
      <c r="J41" s="67"/>
      <c r="K41" s="21" t="s">
        <v>955</v>
      </c>
      <c r="L41" s="67" t="s">
        <v>958</v>
      </c>
      <c r="M41" s="65" t="s">
        <v>31</v>
      </c>
      <c r="N41" s="59" t="str">
        <f>HYPERLINK(M41)</f>
        <v>http://www.ladenburgblog.de/14/84-jaehrige-radfahrerin-toedlich-verletzt/16008.html</v>
      </c>
      <c r="P41" s="60">
        <f>HYPERLINK(O41)</f>
      </c>
      <c r="Q41" s="182" t="s">
        <v>944</v>
      </c>
    </row>
    <row r="42" spans="1:17" s="21" customFormat="1" ht="12.75">
      <c r="A42" s="64">
        <v>41684</v>
      </c>
      <c r="B42" s="65" t="s">
        <v>34</v>
      </c>
      <c r="C42" s="68" t="s">
        <v>943</v>
      </c>
      <c r="D42" s="66" t="s">
        <v>950</v>
      </c>
      <c r="E42" s="65" t="s">
        <v>35</v>
      </c>
      <c r="F42" s="66" t="s">
        <v>946</v>
      </c>
      <c r="G42" s="66">
        <v>53</v>
      </c>
      <c r="H42" s="66"/>
      <c r="I42" s="66"/>
      <c r="J42" s="67"/>
      <c r="K42" s="21" t="s">
        <v>943</v>
      </c>
      <c r="L42" s="67" t="s">
        <v>958</v>
      </c>
      <c r="M42" s="65" t="s">
        <v>36</v>
      </c>
      <c r="N42" s="59" t="str">
        <f>HYPERLINK(M42)</f>
        <v>http://www.presseportal.de/polizeipresse/pm/110976/2665303/pol-rt-radfahrer-verstorben?search=Radfahrer%2Cverstorben</v>
      </c>
      <c r="P42" s="60">
        <f>HYPERLINK(O42)</f>
      </c>
      <c r="Q42" s="182" t="s">
        <v>996</v>
      </c>
    </row>
    <row r="43" spans="1:17" s="21" customFormat="1" ht="12.75">
      <c r="A43" s="64">
        <v>41687</v>
      </c>
      <c r="B43" s="65" t="s">
        <v>37</v>
      </c>
      <c r="C43" s="173" t="s">
        <v>677</v>
      </c>
      <c r="D43" s="66" t="s">
        <v>950</v>
      </c>
      <c r="E43" s="65" t="s">
        <v>706</v>
      </c>
      <c r="F43" s="66" t="s">
        <v>946</v>
      </c>
      <c r="G43" s="66">
        <v>85</v>
      </c>
      <c r="H43" s="66">
        <v>76</v>
      </c>
      <c r="I43" s="66"/>
      <c r="J43" s="67"/>
      <c r="K43" s="21" t="s">
        <v>683</v>
      </c>
      <c r="L43" s="67" t="s">
        <v>519</v>
      </c>
      <c r="M43" s="65" t="s">
        <v>1017</v>
      </c>
      <c r="N43" s="59" t="str">
        <f>HYPERLINK(M43)</f>
        <v>http://www.innsalzach24.de/innsalzach/altoetting/altoetting/altoetting-eine-person-wurde-einem-unfall-eingeklemmt-3368015.html</v>
      </c>
      <c r="P43" s="60">
        <f>HYPERLINK(O43)</f>
      </c>
      <c r="Q43" s="182" t="s">
        <v>996</v>
      </c>
    </row>
    <row r="44" spans="1:17" s="21" customFormat="1" ht="12.75">
      <c r="A44" s="64">
        <v>41687</v>
      </c>
      <c r="B44" s="65" t="s">
        <v>1018</v>
      </c>
      <c r="C44" s="174" t="s">
        <v>681</v>
      </c>
      <c r="D44" s="66" t="s">
        <v>944</v>
      </c>
      <c r="E44" s="65" t="s">
        <v>1019</v>
      </c>
      <c r="F44" s="66" t="s">
        <v>956</v>
      </c>
      <c r="G44" s="66">
        <v>85</v>
      </c>
      <c r="H44" s="66">
        <v>82</v>
      </c>
      <c r="I44" s="66"/>
      <c r="J44" s="67" t="s">
        <v>958</v>
      </c>
      <c r="K44" s="21" t="s">
        <v>683</v>
      </c>
      <c r="L44" s="67" t="s">
        <v>958</v>
      </c>
      <c r="M44" s="65" t="s">
        <v>1020</v>
      </c>
      <c r="N44" s="59" t="str">
        <f>HYPERLINK(M44)</f>
        <v>http://www.shz.de/lokales/flensburger-tageblatt/radfahrerin-von-auto-erfasst-tot-id5756011.html</v>
      </c>
      <c r="P44" s="60">
        <f>HYPERLINK(O44)</f>
      </c>
      <c r="Q44" s="182" t="s">
        <v>996</v>
      </c>
    </row>
    <row r="45" spans="1:17" s="21" customFormat="1" ht="12.75">
      <c r="A45" s="64">
        <v>41690</v>
      </c>
      <c r="B45" s="65" t="s">
        <v>1021</v>
      </c>
      <c r="C45" s="62" t="s">
        <v>702</v>
      </c>
      <c r="D45" s="66" t="s">
        <v>944</v>
      </c>
      <c r="E45" s="181" t="s">
        <v>1022</v>
      </c>
      <c r="F45" s="66" t="s">
        <v>946</v>
      </c>
      <c r="G45" s="66">
        <v>50</v>
      </c>
      <c r="H45" s="66">
        <v>73</v>
      </c>
      <c r="I45" s="66"/>
      <c r="J45" s="67"/>
      <c r="K45" s="21" t="s">
        <v>683</v>
      </c>
      <c r="L45" s="67" t="s">
        <v>958</v>
      </c>
      <c r="M45" s="65" t="s">
        <v>1023</v>
      </c>
      <c r="N45" s="59" t="str">
        <f>HYPERLINK(M45)</f>
        <v>http://www.mz-web.de/weissenfels/hohenmoelsen-radfahrer-wird-von-pkw-erfasst-und-stirbt,20641108,26298794.html</v>
      </c>
      <c r="O45" s="21" t="s">
        <v>1024</v>
      </c>
      <c r="P45" s="60" t="str">
        <f>HYPERLINK(O45)</f>
        <v>https://goo.gl/maps/a53vM</v>
      </c>
      <c r="Q45" s="182" t="s">
        <v>519</v>
      </c>
    </row>
    <row r="46" spans="1:17" s="21" customFormat="1" ht="12.75">
      <c r="A46" s="64">
        <v>41691</v>
      </c>
      <c r="B46" s="65" t="s">
        <v>1025</v>
      </c>
      <c r="C46" s="66" t="s">
        <v>686</v>
      </c>
      <c r="D46" s="66" t="s">
        <v>950</v>
      </c>
      <c r="E46" s="65" t="s">
        <v>1026</v>
      </c>
      <c r="F46" s="66" t="s">
        <v>946</v>
      </c>
      <c r="G46" s="66">
        <v>76</v>
      </c>
      <c r="H46" s="66">
        <v>73</v>
      </c>
      <c r="I46" s="66"/>
      <c r="J46" s="67"/>
      <c r="K46" s="21" t="s">
        <v>683</v>
      </c>
      <c r="L46" s="67" t="s">
        <v>519</v>
      </c>
      <c r="M46" s="65" t="s">
        <v>1027</v>
      </c>
      <c r="N46" s="59" t="str">
        <f>HYPERLINK(M46)</f>
        <v>http://zeitungen.boyens-medien.de/aktuelle-nachrichten/zeitung/artikel/radfahrer-stirbt-bei-verkehrsunfall.html</v>
      </c>
      <c r="P46" s="60">
        <f>HYPERLINK(O46)</f>
      </c>
      <c r="Q46" s="182" t="s">
        <v>944</v>
      </c>
    </row>
    <row r="47" spans="1:17" s="21" customFormat="1" ht="12.75">
      <c r="A47" s="64">
        <v>41693</v>
      </c>
      <c r="B47" s="65" t="s">
        <v>948</v>
      </c>
      <c r="C47" s="68" t="s">
        <v>943</v>
      </c>
      <c r="D47" s="66" t="s">
        <v>950</v>
      </c>
      <c r="E47" s="65" t="s">
        <v>1028</v>
      </c>
      <c r="F47" s="66" t="s">
        <v>946</v>
      </c>
      <c r="G47" s="66">
        <v>58</v>
      </c>
      <c r="H47" s="66"/>
      <c r="I47" s="66"/>
      <c r="J47" s="67"/>
      <c r="K47" s="21" t="s">
        <v>943</v>
      </c>
      <c r="L47" s="67" t="s">
        <v>958</v>
      </c>
      <c r="M47" s="65" t="s">
        <v>1029</v>
      </c>
      <c r="N47" s="59" t="str">
        <f>HYPERLINK(M47)</f>
        <v>http://www.presseportal.de/polizeipresse/pm/66841/2671249/pol-h-radfahrer-verstirbt-in-kirchrode?search=Radfahrer%2Cverstorben</v>
      </c>
      <c r="P47" s="60">
        <f>HYPERLINK(O47)</f>
      </c>
      <c r="Q47" s="182" t="s">
        <v>996</v>
      </c>
    </row>
    <row r="48" spans="1:17" s="21" customFormat="1" ht="12.75">
      <c r="A48" s="64">
        <v>41694</v>
      </c>
      <c r="B48" s="65" t="s">
        <v>1030</v>
      </c>
      <c r="C48" s="174" t="s">
        <v>681</v>
      </c>
      <c r="D48" s="66" t="s">
        <v>950</v>
      </c>
      <c r="E48" s="65" t="s">
        <v>1031</v>
      </c>
      <c r="F48" s="66" t="s">
        <v>946</v>
      </c>
      <c r="G48" s="66">
        <v>73</v>
      </c>
      <c r="H48" s="66">
        <v>23</v>
      </c>
      <c r="I48" s="66"/>
      <c r="J48" s="67"/>
      <c r="K48" s="21" t="s">
        <v>1032</v>
      </c>
      <c r="L48" s="67" t="s">
        <v>519</v>
      </c>
      <c r="M48" s="65" t="s">
        <v>1033</v>
      </c>
      <c r="N48" s="59" t="str">
        <f>HYPERLINK(M48)</f>
        <v>http://www.sueddeutsche.de/muenchen/fuerstenfeldbruck/olching-jaehriger-radfahrer-stirbt-nach-unfall-1.1897507</v>
      </c>
      <c r="P48" s="60">
        <f>HYPERLINK(O48)</f>
      </c>
      <c r="Q48" s="182" t="s">
        <v>944</v>
      </c>
    </row>
    <row r="49" spans="1:17" s="21" customFormat="1" ht="12.75">
      <c r="A49" s="64">
        <v>41694</v>
      </c>
      <c r="B49" s="65" t="s">
        <v>1034</v>
      </c>
      <c r="C49" s="68" t="s">
        <v>943</v>
      </c>
      <c r="D49" s="67" t="s">
        <v>950</v>
      </c>
      <c r="E49" s="65"/>
      <c r="F49" s="67" t="s">
        <v>946</v>
      </c>
      <c r="G49" s="66">
        <v>37</v>
      </c>
      <c r="H49" s="66"/>
      <c r="I49" s="66"/>
      <c r="J49" s="67"/>
      <c r="K49" s="21" t="s">
        <v>943</v>
      </c>
      <c r="L49" s="67" t="s">
        <v>519</v>
      </c>
      <c r="M49" s="65" t="s">
        <v>1035</v>
      </c>
      <c r="N49" s="59" t="str">
        <f>HYPERLINK(M49)</f>
        <v>http://www.morgenpost.de/berlin/polizeibericht/article125152063/Polizeistreife-entdeckt-toten-Radfahrer.html</v>
      </c>
      <c r="P49" s="60">
        <f>HYPERLINK(O49)</f>
      </c>
      <c r="Q49" s="182" t="s">
        <v>996</v>
      </c>
    </row>
    <row r="50" spans="1:17" s="21" customFormat="1" ht="12.75">
      <c r="A50" s="64">
        <v>41695</v>
      </c>
      <c r="B50" s="65" t="s">
        <v>1036</v>
      </c>
      <c r="C50" s="174" t="s">
        <v>681</v>
      </c>
      <c r="D50" s="66" t="s">
        <v>950</v>
      </c>
      <c r="E50" s="65" t="s">
        <v>1037</v>
      </c>
      <c r="F50" s="66" t="s">
        <v>956</v>
      </c>
      <c r="G50" s="66">
        <v>60</v>
      </c>
      <c r="H50" s="66">
        <v>61</v>
      </c>
      <c r="I50" s="66"/>
      <c r="J50" s="67"/>
      <c r="K50" s="21" t="s">
        <v>683</v>
      </c>
      <c r="L50" s="67" t="s">
        <v>958</v>
      </c>
      <c r="M50" s="65" t="s">
        <v>1038</v>
      </c>
      <c r="N50" s="59" t="str">
        <f>HYPERLINK(M50)</f>
        <v>http://www.nordbayerischer-kurier.de/nachrichten/radfahrerin-stirbt-nach-unfall_234142</v>
      </c>
      <c r="P50" s="60">
        <f>HYPERLINK(O50)</f>
      </c>
      <c r="Q50" s="182" t="s">
        <v>996</v>
      </c>
    </row>
    <row r="51" spans="1:17" s="21" customFormat="1" ht="12.75">
      <c r="A51" s="64">
        <v>41695</v>
      </c>
      <c r="B51" s="65" t="s">
        <v>1039</v>
      </c>
      <c r="C51" s="68" t="s">
        <v>943</v>
      </c>
      <c r="D51" s="66" t="s">
        <v>950</v>
      </c>
      <c r="E51" s="65"/>
      <c r="F51" s="66" t="s">
        <v>946</v>
      </c>
      <c r="G51" s="66">
        <v>63</v>
      </c>
      <c r="H51" s="66"/>
      <c r="I51" s="66"/>
      <c r="J51" s="67"/>
      <c r="K51" s="21" t="s">
        <v>943</v>
      </c>
      <c r="L51" s="67" t="s">
        <v>519</v>
      </c>
      <c r="M51" s="65" t="s">
        <v>1040</v>
      </c>
      <c r="N51" s="59" t="str">
        <f>HYPERLINK(M51)</f>
        <v>http://www.new-facts.eu/elchingen-radfahrer-verstorben-11267.html</v>
      </c>
      <c r="P51" s="60">
        <f>HYPERLINK(O51)</f>
      </c>
      <c r="Q51" s="182" t="s">
        <v>996</v>
      </c>
    </row>
    <row r="52" spans="1:17" s="21" customFormat="1" ht="12.75">
      <c r="A52" s="64">
        <v>41700</v>
      </c>
      <c r="B52" s="65" t="s">
        <v>1041</v>
      </c>
      <c r="C52" s="174" t="s">
        <v>681</v>
      </c>
      <c r="D52" s="66" t="s">
        <v>944</v>
      </c>
      <c r="E52" s="65" t="s">
        <v>1042</v>
      </c>
      <c r="F52" s="66" t="s">
        <v>946</v>
      </c>
      <c r="G52" s="66">
        <v>85</v>
      </c>
      <c r="H52" s="66">
        <v>22</v>
      </c>
      <c r="I52" s="66"/>
      <c r="J52" s="67" t="s">
        <v>958</v>
      </c>
      <c r="K52" s="21" t="s">
        <v>683</v>
      </c>
      <c r="L52" s="67" t="s">
        <v>958</v>
      </c>
      <c r="M52" s="65" t="s">
        <v>1043</v>
      </c>
      <c r="N52" s="59" t="str">
        <f>HYPERLINK(M52)</f>
        <v>http://www.presseportal.de/polizeipresse/pm/59461/2677198/pol-std-85-jaehriger-radfahrer-bei-unfall-in-fredenbeck-toedlich-verletzt-wohnungseinbrecher-am?search=Radfahrer%2Ct%F6dlich</v>
      </c>
      <c r="P52" s="60">
        <f>HYPERLINK(O52)</f>
      </c>
      <c r="Q52" s="182" t="s">
        <v>996</v>
      </c>
    </row>
    <row r="53" spans="1:17" s="21" customFormat="1" ht="12.75">
      <c r="A53" s="64">
        <v>41700</v>
      </c>
      <c r="B53" s="65" t="s">
        <v>1044</v>
      </c>
      <c r="C53" s="174" t="s">
        <v>681</v>
      </c>
      <c r="D53" s="66" t="s">
        <v>944</v>
      </c>
      <c r="E53" s="65" t="s">
        <v>1045</v>
      </c>
      <c r="F53" s="66" t="s">
        <v>946</v>
      </c>
      <c r="G53" s="66">
        <v>78</v>
      </c>
      <c r="H53" s="66">
        <v>20</v>
      </c>
      <c r="I53" s="66"/>
      <c r="J53" s="67"/>
      <c r="K53" s="21" t="s">
        <v>683</v>
      </c>
      <c r="L53" s="67" t="s">
        <v>519</v>
      </c>
      <c r="M53" s="65" t="s">
        <v>1046</v>
      </c>
      <c r="N53" s="59" t="str">
        <f>HYPERLINK(M53)</f>
        <v>http://www.ulm-news.de/weblog/ulm-news/view/dt/3/article/27416/Radfahrer_stirbt_nach_Zusammenstos.html</v>
      </c>
      <c r="P53" s="60">
        <f>HYPERLINK(O53)</f>
      </c>
      <c r="Q53" s="182" t="s">
        <v>996</v>
      </c>
    </row>
    <row r="54" spans="1:17" s="21" customFormat="1" ht="12.75">
      <c r="A54" s="64">
        <v>41702</v>
      </c>
      <c r="B54" s="65" t="s">
        <v>1047</v>
      </c>
      <c r="C54" s="121" t="s">
        <v>954</v>
      </c>
      <c r="D54" s="66" t="s">
        <v>950</v>
      </c>
      <c r="E54" s="65" t="s">
        <v>1048</v>
      </c>
      <c r="F54" s="66" t="s">
        <v>946</v>
      </c>
      <c r="G54" s="66">
        <v>20</v>
      </c>
      <c r="H54" s="66"/>
      <c r="I54" s="66"/>
      <c r="J54" s="67"/>
      <c r="K54" s="21" t="s">
        <v>955</v>
      </c>
      <c r="L54" s="66" t="s">
        <v>958</v>
      </c>
      <c r="M54" s="65" t="s">
        <v>1049</v>
      </c>
      <c r="N54" s="59" t="str">
        <f>HYPERLINK(M54)</f>
        <v>http://www.noz.de/lokales/osnabrueck/artikel/456025/20-jahriger-radfahrer-stirbt-in-osnabruck-nach-unfall-mit-lkw</v>
      </c>
      <c r="P54" s="60">
        <f>HYPERLINK(O54)</f>
      </c>
      <c r="Q54" s="182" t="s">
        <v>944</v>
      </c>
    </row>
    <row r="55" spans="1:17" s="21" customFormat="1" ht="12.75">
      <c r="A55" s="64">
        <v>41708</v>
      </c>
      <c r="B55" s="65" t="s">
        <v>1050</v>
      </c>
      <c r="C55" s="68" t="s">
        <v>943</v>
      </c>
      <c r="D55" s="66" t="s">
        <v>944</v>
      </c>
      <c r="E55" s="65" t="s">
        <v>1051</v>
      </c>
      <c r="F55" s="66" t="s">
        <v>946</v>
      </c>
      <c r="G55" s="66">
        <v>47</v>
      </c>
      <c r="H55" s="66"/>
      <c r="I55" s="66" t="s">
        <v>1052</v>
      </c>
      <c r="J55" s="67"/>
      <c r="K55" s="21" t="s">
        <v>943</v>
      </c>
      <c r="L55" s="66" t="s">
        <v>956</v>
      </c>
      <c r="M55" s="65" t="s">
        <v>993</v>
      </c>
      <c r="N55" s="59" t="str">
        <f>HYPERLINK(M55)</f>
        <v>http://www.stuttgart-journal.de/tp2/pool/news/a/leonberg-toedlicher-fahrrad-unfall/</v>
      </c>
      <c r="P55" s="60">
        <f>HYPERLINK(O55)</f>
      </c>
      <c r="Q55" s="182" t="s">
        <v>996</v>
      </c>
    </row>
    <row r="56" spans="1:17" s="21" customFormat="1" ht="12.75">
      <c r="A56" s="64">
        <v>41708</v>
      </c>
      <c r="B56" s="65" t="s">
        <v>905</v>
      </c>
      <c r="C56" s="120" t="s">
        <v>29</v>
      </c>
      <c r="D56" s="66" t="s">
        <v>950</v>
      </c>
      <c r="E56" s="65" t="s">
        <v>906</v>
      </c>
      <c r="F56" s="66" t="s">
        <v>956</v>
      </c>
      <c r="G56" s="66">
        <v>71</v>
      </c>
      <c r="H56" s="66">
        <v>62</v>
      </c>
      <c r="I56" s="66"/>
      <c r="J56" s="67"/>
      <c r="K56" s="21" t="s">
        <v>907</v>
      </c>
      <c r="L56" s="66" t="s">
        <v>519</v>
      </c>
      <c r="M56" s="65" t="s">
        <v>45</v>
      </c>
      <c r="N56" s="59" t="str">
        <f>HYPERLINK(M56)</f>
        <v>http://lokalo24.de/news/traktor-uebersieht-fahrradfahrerin-tot/456541/</v>
      </c>
      <c r="P56" s="60">
        <f>HYPERLINK(O56)</f>
      </c>
      <c r="Q56" s="182" t="s">
        <v>944</v>
      </c>
    </row>
    <row r="57" spans="1:17" s="21" customFormat="1" ht="12.75">
      <c r="A57" s="64">
        <v>41710</v>
      </c>
      <c r="B57" s="65" t="s">
        <v>46</v>
      </c>
      <c r="C57" s="62" t="s">
        <v>702</v>
      </c>
      <c r="D57" s="67" t="s">
        <v>944</v>
      </c>
      <c r="E57" s="65" t="s">
        <v>47</v>
      </c>
      <c r="F57" s="67" t="s">
        <v>946</v>
      </c>
      <c r="G57" s="66">
        <v>60</v>
      </c>
      <c r="H57" s="66">
        <v>71</v>
      </c>
      <c r="I57" s="66"/>
      <c r="J57" s="67"/>
      <c r="K57" s="21" t="s">
        <v>683</v>
      </c>
      <c r="L57" s="67" t="s">
        <v>519</v>
      </c>
      <c r="M57" s="65" t="s">
        <v>48</v>
      </c>
      <c r="N57" s="59" t="str">
        <f>HYPERLINK(M57)</f>
        <v>http://www.bild.de/regional/dresden/unfaelle-mit-todesfolge/unbekannter-radfahrer-stirbt-bei-unfall-mit-skoda-35034666.bild.html</v>
      </c>
      <c r="P57" s="60"/>
      <c r="Q57" s="182" t="s">
        <v>996</v>
      </c>
    </row>
    <row r="58" spans="1:17" s="21" customFormat="1" ht="12.75">
      <c r="A58" s="64">
        <v>41711</v>
      </c>
      <c r="B58" s="65" t="s">
        <v>52</v>
      </c>
      <c r="C58" s="120" t="s">
        <v>29</v>
      </c>
      <c r="D58" s="66" t="s">
        <v>950</v>
      </c>
      <c r="E58" s="65" t="s">
        <v>53</v>
      </c>
      <c r="F58" s="66" t="s">
        <v>946</v>
      </c>
      <c r="G58" s="66">
        <v>75</v>
      </c>
      <c r="H58" s="66">
        <v>37</v>
      </c>
      <c r="I58" s="66"/>
      <c r="J58" s="67"/>
      <c r="K58" s="21" t="s">
        <v>955</v>
      </c>
      <c r="L58" s="66" t="s">
        <v>958</v>
      </c>
      <c r="M58" s="65" t="s">
        <v>54</v>
      </c>
      <c r="N58" s="59" t="str">
        <f>HYPERLINK(M58)</f>
        <v>http://mindelmedia-news.de/memmingen-toedlicher-verkehrsunfall-zwischen-lkw-und-radfahrer/</v>
      </c>
      <c r="P58" s="60">
        <f>HYPERLINK(O58)</f>
      </c>
      <c r="Q58" s="182" t="s">
        <v>944</v>
      </c>
    </row>
    <row r="59" spans="1:17" s="21" customFormat="1" ht="12.75">
      <c r="A59" s="64">
        <v>41711</v>
      </c>
      <c r="B59" s="65" t="s">
        <v>49</v>
      </c>
      <c r="C59" s="121" t="s">
        <v>954</v>
      </c>
      <c r="D59" s="66" t="s">
        <v>950</v>
      </c>
      <c r="E59" s="65" t="s">
        <v>50</v>
      </c>
      <c r="F59" s="66" t="s">
        <v>956</v>
      </c>
      <c r="G59" s="66">
        <v>49</v>
      </c>
      <c r="H59" s="66">
        <v>53</v>
      </c>
      <c r="I59" s="66"/>
      <c r="J59" s="67"/>
      <c r="K59" s="21" t="s">
        <v>955</v>
      </c>
      <c r="L59" s="66" t="s">
        <v>958</v>
      </c>
      <c r="M59" s="65" t="s">
        <v>51</v>
      </c>
      <c r="N59" s="59" t="str">
        <f>HYPERLINK(M59)</f>
        <v>http://braunschweigheute.de/von-lkw-ueberrollt-radfahrerin-stirbt-nach-unfall/</v>
      </c>
      <c r="P59" s="60">
        <f>HYPERLINK(O59)</f>
      </c>
      <c r="Q59" s="182" t="s">
        <v>944</v>
      </c>
    </row>
    <row r="60" spans="1:17" s="21" customFormat="1" ht="12.75">
      <c r="A60" s="64">
        <v>41712</v>
      </c>
      <c r="B60" s="65" t="s">
        <v>953</v>
      </c>
      <c r="C60" s="66" t="s">
        <v>686</v>
      </c>
      <c r="D60" s="66" t="s">
        <v>950</v>
      </c>
      <c r="E60" s="65" t="s">
        <v>55</v>
      </c>
      <c r="F60" s="66" t="s">
        <v>946</v>
      </c>
      <c r="G60" s="66">
        <v>71</v>
      </c>
      <c r="H60" s="66">
        <v>73</v>
      </c>
      <c r="I60" s="66"/>
      <c r="J60" s="67"/>
      <c r="K60" s="21" t="s">
        <v>683</v>
      </c>
      <c r="L60" s="66" t="s">
        <v>958</v>
      </c>
      <c r="M60" s="65" t="s">
        <v>56</v>
      </c>
      <c r="N60" s="59" t="str">
        <f>HYPERLINK(M60)</f>
        <v>http://www.bz-berlin.de/berlin/tempelhof-schoeneberg/radfahrer-stirbt-bei-verkehrsunfall</v>
      </c>
      <c r="P60" s="60">
        <f>HYPERLINK(O60)</f>
      </c>
      <c r="Q60" s="182" t="s">
        <v>944</v>
      </c>
    </row>
    <row r="61" spans="1:17" s="21" customFormat="1" ht="12.75">
      <c r="A61" s="64">
        <v>41712</v>
      </c>
      <c r="B61" s="65" t="s">
        <v>57</v>
      </c>
      <c r="C61" s="173" t="s">
        <v>677</v>
      </c>
      <c r="D61" s="66" t="s">
        <v>944</v>
      </c>
      <c r="E61" s="65" t="s">
        <v>58</v>
      </c>
      <c r="F61" s="66" t="s">
        <v>946</v>
      </c>
      <c r="G61" s="66">
        <v>87</v>
      </c>
      <c r="H61" s="66">
        <v>57</v>
      </c>
      <c r="I61" s="66"/>
      <c r="J61" s="67"/>
      <c r="K61" s="21" t="s">
        <v>683</v>
      </c>
      <c r="L61" s="66" t="s">
        <v>958</v>
      </c>
      <c r="M61" s="65" t="s">
        <v>59</v>
      </c>
      <c r="N61" s="59" t="str">
        <f>HYPERLINK(M61)</f>
        <v>http://ingolstadt-today.de/lesen--fahrradfahrer-toedlich-verletzt%5B6417%5D.html</v>
      </c>
      <c r="P61" s="60">
        <f>HYPERLINK(O61)</f>
      </c>
      <c r="Q61" s="182" t="s">
        <v>996</v>
      </c>
    </row>
    <row r="62" spans="1:17" s="21" customFormat="1" ht="12.75">
      <c r="A62" s="64">
        <v>41713</v>
      </c>
      <c r="B62" s="65" t="s">
        <v>60</v>
      </c>
      <c r="C62" s="174" t="s">
        <v>681</v>
      </c>
      <c r="D62" s="66" t="s">
        <v>944</v>
      </c>
      <c r="E62" s="65" t="s">
        <v>61</v>
      </c>
      <c r="F62" s="66" t="s">
        <v>946</v>
      </c>
      <c r="G62" s="66">
        <v>35</v>
      </c>
      <c r="H62" s="66">
        <v>23</v>
      </c>
      <c r="I62" s="66"/>
      <c r="J62" s="67"/>
      <c r="K62" s="21" t="s">
        <v>683</v>
      </c>
      <c r="L62" s="66" t="s">
        <v>958</v>
      </c>
      <c r="M62" s="65" t="s">
        <v>62</v>
      </c>
      <c r="N62" s="59" t="str">
        <f>HYPERLINK(M62)</f>
        <v>http://www.dorfinfo.de/radfahrer-stirbt-bei-verkehrsunfall-auf-der-l-745-bei-arnberg-moosfelde/1046506</v>
      </c>
      <c r="P62" s="60">
        <f>HYPERLINK(O62)</f>
      </c>
      <c r="Q62" s="182" t="s">
        <v>996</v>
      </c>
    </row>
    <row r="63" spans="1:17" s="21" customFormat="1" ht="12.75">
      <c r="A63" s="64">
        <v>41714</v>
      </c>
      <c r="B63" s="65" t="s">
        <v>63</v>
      </c>
      <c r="C63" s="121" t="s">
        <v>954</v>
      </c>
      <c r="D63" s="66" t="s">
        <v>950</v>
      </c>
      <c r="E63" s="65" t="s">
        <v>64</v>
      </c>
      <c r="F63" s="66" t="s">
        <v>956</v>
      </c>
      <c r="G63" s="66">
        <v>35</v>
      </c>
      <c r="H63" s="66"/>
      <c r="I63" s="66"/>
      <c r="J63" s="67"/>
      <c r="K63" s="21" t="s">
        <v>955</v>
      </c>
      <c r="L63" s="66" t="s">
        <v>958</v>
      </c>
      <c r="M63" s="65" t="s">
        <v>65</v>
      </c>
      <c r="N63" s="59" t="str">
        <f>HYPERLINK(M63)</f>
        <v>http://www.express.de/koeln/drama-auf-dem-guertel-radlerin-kommt-unter-lkw---tot-,2856,1218642.html</v>
      </c>
      <c r="P63" s="60">
        <f>HYPERLINK(O63)</f>
      </c>
      <c r="Q63" s="182" t="s">
        <v>944</v>
      </c>
    </row>
    <row r="64" spans="1:17" s="21" customFormat="1" ht="12.75">
      <c r="A64" s="64">
        <v>41717</v>
      </c>
      <c r="B64" s="65" t="s">
        <v>66</v>
      </c>
      <c r="C64" s="175" t="s">
        <v>926</v>
      </c>
      <c r="D64" s="66" t="s">
        <v>944</v>
      </c>
      <c r="E64" s="65" t="s">
        <v>67</v>
      </c>
      <c r="F64" s="66" t="s">
        <v>946</v>
      </c>
      <c r="G64" s="66">
        <v>43</v>
      </c>
      <c r="H64" s="66">
        <v>53</v>
      </c>
      <c r="I64" s="66"/>
      <c r="J64" s="67"/>
      <c r="K64" s="21" t="s">
        <v>1032</v>
      </c>
      <c r="L64" s="66" t="s">
        <v>519</v>
      </c>
      <c r="M64" s="65" t="s">
        <v>68</v>
      </c>
      <c r="N64" s="59" t="str">
        <f>HYPERLINK(M64)</f>
        <v>http://www.moz.de/artikel-ansicht/dg/0/1/1258573</v>
      </c>
      <c r="P64" s="60">
        <f>HYPERLINK(O64)</f>
      </c>
      <c r="Q64" s="182"/>
    </row>
    <row r="65" spans="1:17" s="21" customFormat="1" ht="12.75">
      <c r="A65" s="64">
        <v>41718</v>
      </c>
      <c r="B65" s="65" t="s">
        <v>69</v>
      </c>
      <c r="C65" s="174" t="s">
        <v>681</v>
      </c>
      <c r="D65" s="66" t="s">
        <v>950</v>
      </c>
      <c r="E65" s="65"/>
      <c r="F65" s="66" t="s">
        <v>946</v>
      </c>
      <c r="G65" s="66">
        <v>84</v>
      </c>
      <c r="H65" s="66">
        <v>20</v>
      </c>
      <c r="I65" s="66"/>
      <c r="J65" s="67"/>
      <c r="K65" s="21" t="s">
        <v>683</v>
      </c>
      <c r="L65" s="66" t="s">
        <v>519</v>
      </c>
      <c r="M65" s="65" t="s">
        <v>835</v>
      </c>
      <c r="N65" s="59" t="str">
        <f>HYPERLINK(M65)</f>
        <v>http://www.rp-online.de/nrw/staedte/kevelaer/84-jaehriger-radler-stirbt-nach-unfall-aid-1.4118389</v>
      </c>
      <c r="P65" s="60">
        <f>HYPERLINK(O65)</f>
      </c>
      <c r="Q65" s="182" t="s">
        <v>996</v>
      </c>
    </row>
    <row r="66" spans="1:17" s="21" customFormat="1" ht="12.75">
      <c r="A66" s="64">
        <v>41719</v>
      </c>
      <c r="B66" s="65" t="s">
        <v>705</v>
      </c>
      <c r="C66" s="173" t="s">
        <v>677</v>
      </c>
      <c r="D66" s="66" t="s">
        <v>950</v>
      </c>
      <c r="E66" s="65" t="s">
        <v>839</v>
      </c>
      <c r="F66" s="66" t="s">
        <v>946</v>
      </c>
      <c r="G66" s="66">
        <v>71</v>
      </c>
      <c r="H66" s="66"/>
      <c r="I66" s="66"/>
      <c r="J66" s="67"/>
      <c r="K66" s="21" t="s">
        <v>955</v>
      </c>
      <c r="L66" s="66" t="s">
        <v>958</v>
      </c>
      <c r="M66" s="65" t="s">
        <v>840</v>
      </c>
      <c r="N66" s="59" t="str">
        <f>HYPERLINK(M66)</f>
        <v>http://www.hitradio-rtl.de/top-aktuell/lokal/radfahrer-in-gruenau-von-auto-angefahren-und-toedlich-verletzt-1036494/</v>
      </c>
      <c r="O66" s="21" t="s">
        <v>841</v>
      </c>
      <c r="P66" s="60" t="str">
        <f>HYPERLINK(O66)</f>
        <v>http://goo.gl/maps/8uN0L</v>
      </c>
      <c r="Q66" s="182" t="s">
        <v>996</v>
      </c>
    </row>
    <row r="67" spans="1:17" s="21" customFormat="1" ht="12.75">
      <c r="A67" s="64">
        <v>41719</v>
      </c>
      <c r="B67" s="65" t="s">
        <v>842</v>
      </c>
      <c r="C67" s="174" t="s">
        <v>681</v>
      </c>
      <c r="D67" s="66" t="s">
        <v>950</v>
      </c>
      <c r="E67" s="65" t="s">
        <v>843</v>
      </c>
      <c r="F67" s="66" t="s">
        <v>956</v>
      </c>
      <c r="G67" s="66">
        <v>29</v>
      </c>
      <c r="H67" s="66">
        <v>25</v>
      </c>
      <c r="I67" s="66"/>
      <c r="J67" s="67"/>
      <c r="K67" s="21" t="s">
        <v>683</v>
      </c>
      <c r="L67" s="66" t="s">
        <v>958</v>
      </c>
      <c r="M67" s="65" t="s">
        <v>844</v>
      </c>
      <c r="N67" s="59" t="str">
        <f>HYPERLINK(M67)</f>
        <v>http://www.express.de/koeln/unfall-drama-junge-mutter-stirbt-auf-der-landstrasse,2856,26611528.html</v>
      </c>
      <c r="P67" s="60">
        <f>HYPERLINK(O67)</f>
      </c>
      <c r="Q67" s="182" t="s">
        <v>996</v>
      </c>
    </row>
    <row r="68" spans="1:17" s="21" customFormat="1" ht="12.75">
      <c r="A68" s="64">
        <v>41719</v>
      </c>
      <c r="B68" s="65" t="s">
        <v>836</v>
      </c>
      <c r="C68" s="68" t="s">
        <v>943</v>
      </c>
      <c r="D68" s="66" t="s">
        <v>950</v>
      </c>
      <c r="E68" s="65" t="s">
        <v>837</v>
      </c>
      <c r="F68" s="66" t="s">
        <v>946</v>
      </c>
      <c r="G68" s="66">
        <v>73</v>
      </c>
      <c r="H68" s="66"/>
      <c r="I68" s="66"/>
      <c r="J68" s="67"/>
      <c r="K68" s="21" t="s">
        <v>943</v>
      </c>
      <c r="L68" s="66" t="s">
        <v>519</v>
      </c>
      <c r="M68" s="65" t="s">
        <v>838</v>
      </c>
      <c r="N68" s="59" t="str">
        <f>HYPERLINK(M68)</f>
        <v>http://www.otz.de/web/zgt/leben/blaulicht/detail/-/specific/Mann-erliegt-schweren-Verletzungen-nach-Fahrradsturz-in-Greiz-570637939</v>
      </c>
      <c r="P68" s="60">
        <f>HYPERLINK(O68)</f>
      </c>
      <c r="Q68" s="182" t="s">
        <v>996</v>
      </c>
    </row>
    <row r="69" spans="1:17" s="21" customFormat="1" ht="12.75">
      <c r="A69" s="64">
        <v>41720</v>
      </c>
      <c r="B69" s="65" t="s">
        <v>845</v>
      </c>
      <c r="C69" s="68" t="s">
        <v>943</v>
      </c>
      <c r="D69" s="66" t="s">
        <v>950</v>
      </c>
      <c r="E69" s="65" t="s">
        <v>945</v>
      </c>
      <c r="F69" s="66" t="s">
        <v>946</v>
      </c>
      <c r="G69" s="66">
        <v>77</v>
      </c>
      <c r="H69" s="66"/>
      <c r="I69" s="66"/>
      <c r="J69" s="67"/>
      <c r="K69" s="21" t="s">
        <v>943</v>
      </c>
      <c r="L69" s="66" t="s">
        <v>956</v>
      </c>
      <c r="M69" s="65" t="s">
        <v>846</v>
      </c>
      <c r="N69" s="59" t="str">
        <f>HYPERLINK(M69)</f>
        <v>http://www.die-glocke.de/lokalnachrichten/kreiswarendorf/wadersloh/77-jaehriger-Radfahrer-tot-aufgefunden-704f8ade-5284-4822-8d9f-4ac48421771d-ds</v>
      </c>
      <c r="P69" s="60">
        <f>HYPERLINK(O69)</f>
      </c>
      <c r="Q69" s="182" t="s">
        <v>996</v>
      </c>
    </row>
    <row r="70" spans="1:17" s="21" customFormat="1" ht="12.75">
      <c r="A70" s="64">
        <v>41722</v>
      </c>
      <c r="B70" s="65" t="s">
        <v>847</v>
      </c>
      <c r="C70" s="68" t="s">
        <v>943</v>
      </c>
      <c r="D70" s="66" t="s">
        <v>944</v>
      </c>
      <c r="E70" s="65" t="s">
        <v>848</v>
      </c>
      <c r="F70" s="66" t="s">
        <v>946</v>
      </c>
      <c r="G70" s="66">
        <v>54</v>
      </c>
      <c r="H70" s="66"/>
      <c r="I70" s="66"/>
      <c r="J70" s="67"/>
      <c r="K70" s="21" t="s">
        <v>943</v>
      </c>
      <c r="L70" s="66" t="s">
        <v>958</v>
      </c>
      <c r="M70" s="65" t="s">
        <v>849</v>
      </c>
      <c r="N70" s="59" t="str">
        <f>HYPERLINK(M70)</f>
        <v>http://www.presseportal.de/polizeipresse/pm/65841/2695523/pol-eu-radfahrer-verstorben?search=Radfahrer%2Cverstorben</v>
      </c>
      <c r="P70" s="60">
        <f>HYPERLINK(O70)</f>
      </c>
      <c r="Q70" s="182" t="s">
        <v>996</v>
      </c>
    </row>
    <row r="71" spans="1:17" s="21" customFormat="1" ht="12.75">
      <c r="A71" s="64">
        <v>41724</v>
      </c>
      <c r="B71" s="65" t="s">
        <v>850</v>
      </c>
      <c r="C71" s="62" t="s">
        <v>702</v>
      </c>
      <c r="D71" s="66" t="s">
        <v>950</v>
      </c>
      <c r="E71" s="65" t="s">
        <v>851</v>
      </c>
      <c r="F71" s="66" t="s">
        <v>946</v>
      </c>
      <c r="G71" s="66">
        <v>73</v>
      </c>
      <c r="H71" s="66"/>
      <c r="I71" s="66"/>
      <c r="J71" s="67"/>
      <c r="K71" s="21" t="s">
        <v>955</v>
      </c>
      <c r="L71" s="66" t="s">
        <v>957</v>
      </c>
      <c r="M71" s="65" t="s">
        <v>852</v>
      </c>
      <c r="N71" s="59" t="str">
        <f>HYPERLINK(M71)</f>
        <v>http://www.morgenpost.de/newsticker/dpa_nt/regioline_nt/berlinbrandenburg_nt/article126202269/Radfahrer-in-Herzberg-angefahren-und-getoetet.html</v>
      </c>
      <c r="P71" s="60">
        <f>HYPERLINK(O71)</f>
      </c>
      <c r="Q71" s="182" t="s">
        <v>944</v>
      </c>
    </row>
    <row r="72" spans="1:17" s="21" customFormat="1" ht="12.75">
      <c r="A72" s="64">
        <v>41724</v>
      </c>
      <c r="B72" s="65" t="s">
        <v>63</v>
      </c>
      <c r="C72" s="68" t="s">
        <v>943</v>
      </c>
      <c r="D72" s="66" t="s">
        <v>950</v>
      </c>
      <c r="E72" s="65" t="s">
        <v>853</v>
      </c>
      <c r="F72" s="66" t="s">
        <v>946</v>
      </c>
      <c r="G72" s="66">
        <v>51</v>
      </c>
      <c r="H72" s="66"/>
      <c r="I72" s="66"/>
      <c r="J72" s="67"/>
      <c r="K72" s="21" t="s">
        <v>943</v>
      </c>
      <c r="L72" s="66" t="s">
        <v>519</v>
      </c>
      <c r="M72" s="65" t="s">
        <v>854</v>
      </c>
      <c r="N72" s="59" t="str">
        <f>HYPERLINK(M72)</f>
        <v>http://www.koeln-nachrichten.de/lokales/polizeimeldungen/polizeimeldungen-news/article/koeln-deutz-radfahrer-stirbt-nach-sturz.html</v>
      </c>
      <c r="P72" s="60">
        <f>HYPERLINK(O72)</f>
      </c>
      <c r="Q72" s="182" t="s">
        <v>996</v>
      </c>
    </row>
    <row r="73" spans="1:17" s="21" customFormat="1" ht="12.75">
      <c r="A73" s="64">
        <v>41725</v>
      </c>
      <c r="B73" s="65" t="s">
        <v>857</v>
      </c>
      <c r="C73" s="121" t="s">
        <v>954</v>
      </c>
      <c r="D73" s="67" t="s">
        <v>950</v>
      </c>
      <c r="E73" s="65" t="s">
        <v>587</v>
      </c>
      <c r="F73" s="67" t="s">
        <v>946</v>
      </c>
      <c r="G73" s="66">
        <v>73</v>
      </c>
      <c r="H73" s="66">
        <v>51</v>
      </c>
      <c r="I73" s="66"/>
      <c r="J73" s="67"/>
      <c r="K73" s="21" t="s">
        <v>955</v>
      </c>
      <c r="L73" s="67" t="s">
        <v>958</v>
      </c>
      <c r="M73" s="65" t="s">
        <v>588</v>
      </c>
      <c r="N73" s="59" t="str">
        <f>HYPERLINK(M73)</f>
        <v>http://www.merkur-online.de/lokales/weilheim/weilheim/schwerer-unfall-radfahrer-3439417.html</v>
      </c>
      <c r="O73" s="21" t="s">
        <v>589</v>
      </c>
      <c r="P73" s="60" t="str">
        <f>HYPERLINK(O73)</f>
        <v>http://goo.gl/maps/xaR7T</v>
      </c>
      <c r="Q73" s="182" t="s">
        <v>944</v>
      </c>
    </row>
    <row r="74" spans="1:17" s="21" customFormat="1" ht="12.75">
      <c r="A74" s="64">
        <v>41725</v>
      </c>
      <c r="B74" s="65" t="s">
        <v>855</v>
      </c>
      <c r="C74" s="127" t="s">
        <v>718</v>
      </c>
      <c r="D74" s="67" t="s">
        <v>950</v>
      </c>
      <c r="E74" s="65"/>
      <c r="F74" s="67" t="s">
        <v>946</v>
      </c>
      <c r="G74" s="66">
        <v>82</v>
      </c>
      <c r="H74" s="66">
        <v>28</v>
      </c>
      <c r="I74" s="66"/>
      <c r="J74" s="67"/>
      <c r="K74" s="21" t="s">
        <v>683</v>
      </c>
      <c r="L74" s="67" t="s">
        <v>519</v>
      </c>
      <c r="M74" s="65" t="s">
        <v>856</v>
      </c>
      <c r="N74" s="59" t="str">
        <f>HYPERLINK(M74)</f>
        <v>http://www.op-online.de/lokales/hessen/radfahrer-82-stirbt-unfall-ruesselsheim-3439724.html</v>
      </c>
      <c r="P74" s="60">
        <f>HYPERLINK(O74)</f>
      </c>
      <c r="Q74" s="182" t="s">
        <v>519</v>
      </c>
    </row>
    <row r="75" spans="1:17" s="21" customFormat="1" ht="12.75">
      <c r="A75" s="64">
        <v>41726</v>
      </c>
      <c r="B75" s="65" t="s">
        <v>862</v>
      </c>
      <c r="C75" s="173" t="s">
        <v>677</v>
      </c>
      <c r="D75" s="66" t="s">
        <v>950</v>
      </c>
      <c r="E75" s="65" t="s">
        <v>863</v>
      </c>
      <c r="F75" s="66" t="s">
        <v>956</v>
      </c>
      <c r="G75" s="66">
        <v>76</v>
      </c>
      <c r="H75" s="66">
        <v>47</v>
      </c>
      <c r="I75" s="66"/>
      <c r="J75" s="67"/>
      <c r="K75" s="21" t="s">
        <v>955</v>
      </c>
      <c r="L75" s="66" t="s">
        <v>864</v>
      </c>
      <c r="M75" s="65" t="s">
        <v>865</v>
      </c>
      <c r="N75" s="59" t="str">
        <f>HYPERLINK(M75)</f>
        <v>http://www.gea.de/region+reutlingen/reutlingen/radfahrerin+von+lastwagen+ueberrollt+und+getoetet.3631010.htm</v>
      </c>
      <c r="P75" s="60">
        <f>HYPERLINK(O75)</f>
      </c>
      <c r="Q75" s="182" t="s">
        <v>944</v>
      </c>
    </row>
    <row r="76" spans="1:17" s="21" customFormat="1" ht="12.75">
      <c r="A76" s="64">
        <v>41726</v>
      </c>
      <c r="B76" s="65" t="s">
        <v>590</v>
      </c>
      <c r="C76" s="68" t="s">
        <v>943</v>
      </c>
      <c r="D76" s="66" t="s">
        <v>950</v>
      </c>
      <c r="E76" s="65" t="s">
        <v>945</v>
      </c>
      <c r="F76" s="66" t="s">
        <v>946</v>
      </c>
      <c r="G76" s="66">
        <v>63</v>
      </c>
      <c r="H76" s="66"/>
      <c r="I76" s="66"/>
      <c r="J76" s="67"/>
      <c r="K76" s="21" t="s">
        <v>943</v>
      </c>
      <c r="L76" s="66" t="s">
        <v>519</v>
      </c>
      <c r="M76" s="65" t="s">
        <v>861</v>
      </c>
      <c r="N76" s="59" t="str">
        <f>HYPERLINK(M76)</f>
        <v>http://www.presseportal.de/polizeipresse/pm/4969/2699405/pol-da-schaafheim-radfahrer-toedlich-verunglueckt-zeugenaufruf-der-polizei?search=Radfahrer%2Ct%F6dlich</v>
      </c>
      <c r="P76" s="60">
        <f>HYPERLINK(O76)</f>
      </c>
      <c r="Q76" s="182" t="s">
        <v>996</v>
      </c>
    </row>
    <row r="77" spans="1:17" s="21" customFormat="1" ht="12.75">
      <c r="A77" s="64">
        <v>41727</v>
      </c>
      <c r="B77" s="65" t="s">
        <v>868</v>
      </c>
      <c r="C77" s="173" t="s">
        <v>677</v>
      </c>
      <c r="D77" s="66" t="s">
        <v>944</v>
      </c>
      <c r="E77" s="65" t="s">
        <v>869</v>
      </c>
      <c r="F77" s="66" t="s">
        <v>956</v>
      </c>
      <c r="G77" s="66">
        <v>78</v>
      </c>
      <c r="H77" s="66"/>
      <c r="I77" s="66"/>
      <c r="J77" s="67"/>
      <c r="K77" s="21" t="s">
        <v>1032</v>
      </c>
      <c r="L77" s="66" t="s">
        <v>519</v>
      </c>
      <c r="M77" s="65" t="s">
        <v>870</v>
      </c>
      <c r="N77" s="59" t="str">
        <f>HYPERLINK(M77)</f>
        <v>http://www.focus.de/regional/ulm/verkehr-78-jaehrige-stirbt-nach-unfall-mit-e-bike_id_3729709.html</v>
      </c>
      <c r="P77" s="60">
        <f>HYPERLINK(O77)</f>
      </c>
      <c r="Q77" s="182" t="s">
        <v>996</v>
      </c>
    </row>
    <row r="78" spans="1:17" s="21" customFormat="1" ht="12.75">
      <c r="A78" s="64">
        <v>41727</v>
      </c>
      <c r="B78" s="65" t="s">
        <v>866</v>
      </c>
      <c r="C78" s="68" t="s">
        <v>943</v>
      </c>
      <c r="D78" s="66" t="s">
        <v>944</v>
      </c>
      <c r="E78" s="65" t="s">
        <v>945</v>
      </c>
      <c r="F78" s="66" t="s">
        <v>946</v>
      </c>
      <c r="G78" s="66"/>
      <c r="H78" s="66"/>
      <c r="I78" s="66"/>
      <c r="J78" s="67"/>
      <c r="K78" s="21" t="s">
        <v>943</v>
      </c>
      <c r="L78" s="66" t="s">
        <v>958</v>
      </c>
      <c r="M78" s="65" t="s">
        <v>867</v>
      </c>
      <c r="N78" s="59" t="str">
        <f>HYPERLINK(M78)</f>
        <v>http://www.presseportal.de/polizeipresse/pm/110972/2700312/pol-ka-cw-calw-radfahrer-verstorben?search=Radfahrer%2Cverstorben</v>
      </c>
      <c r="P78" s="60">
        <f>HYPERLINK(O78)</f>
      </c>
      <c r="Q78" s="182" t="s">
        <v>996</v>
      </c>
    </row>
    <row r="79" spans="1:17" s="21" customFormat="1" ht="12.75">
      <c r="A79" s="64">
        <v>41728</v>
      </c>
      <c r="B79" s="65" t="s">
        <v>877</v>
      </c>
      <c r="C79" s="173" t="s">
        <v>677</v>
      </c>
      <c r="D79" s="66" t="s">
        <v>950</v>
      </c>
      <c r="E79" s="65" t="s">
        <v>839</v>
      </c>
      <c r="F79" s="66" t="s">
        <v>946</v>
      </c>
      <c r="G79" s="66">
        <v>90</v>
      </c>
      <c r="H79" s="66">
        <v>24</v>
      </c>
      <c r="I79" s="66"/>
      <c r="J79" s="67"/>
      <c r="K79" s="21" t="s">
        <v>683</v>
      </c>
      <c r="L79" s="66" t="s">
        <v>519</v>
      </c>
      <c r="M79" s="65" t="s">
        <v>977</v>
      </c>
      <c r="N79" s="59" t="str">
        <f>HYPERLINK(M79)</f>
        <v>http://www.fnp.de/rhein-main/blaulicht/90-jaehriger-Radfahrer-stirbt-nach-Verkehrsunfall;art25945,794625</v>
      </c>
      <c r="P79" s="60">
        <f>HYPERLINK(O79)</f>
      </c>
      <c r="Q79" s="182" t="s">
        <v>996</v>
      </c>
    </row>
    <row r="80" spans="1:17" s="21" customFormat="1" ht="12.75">
      <c r="A80" s="64">
        <v>41728</v>
      </c>
      <c r="B80" s="65" t="s">
        <v>874</v>
      </c>
      <c r="C80" s="68" t="s">
        <v>943</v>
      </c>
      <c r="D80" s="66" t="s">
        <v>944</v>
      </c>
      <c r="E80" s="65" t="s">
        <v>875</v>
      </c>
      <c r="F80" s="66" t="s">
        <v>946</v>
      </c>
      <c r="G80" s="66">
        <v>48</v>
      </c>
      <c r="H80" s="66"/>
      <c r="I80" s="66" t="s">
        <v>1052</v>
      </c>
      <c r="J80" s="67" t="s">
        <v>958</v>
      </c>
      <c r="K80" s="21" t="s">
        <v>943</v>
      </c>
      <c r="L80" s="66" t="s">
        <v>958</v>
      </c>
      <c r="M80" s="65" t="s">
        <v>876</v>
      </c>
      <c r="N80" s="59" t="str">
        <f>HYPERLINK(M80)</f>
        <v>http://www.teckbote.de/newsticker_artikel,-Radfahrer-toedlich-verunglueckt-_arid,82722.html</v>
      </c>
      <c r="P80" s="60">
        <f>HYPERLINK(O80)</f>
      </c>
      <c r="Q80" s="182" t="s">
        <v>996</v>
      </c>
    </row>
    <row r="81" spans="1:17" s="21" customFormat="1" ht="12.75">
      <c r="A81" s="64">
        <v>41728</v>
      </c>
      <c r="B81" s="65" t="s">
        <v>978</v>
      </c>
      <c r="C81" s="68" t="s">
        <v>943</v>
      </c>
      <c r="D81" s="66" t="s">
        <v>944</v>
      </c>
      <c r="E81" s="65" t="s">
        <v>945</v>
      </c>
      <c r="F81" s="66" t="s">
        <v>946</v>
      </c>
      <c r="G81" s="66">
        <v>51</v>
      </c>
      <c r="H81" s="66"/>
      <c r="I81" s="66"/>
      <c r="J81" s="67"/>
      <c r="K81" s="21" t="s">
        <v>943</v>
      </c>
      <c r="L81" s="66" t="s">
        <v>519</v>
      </c>
      <c r="M81" s="65" t="s">
        <v>979</v>
      </c>
      <c r="N81" s="59" t="str">
        <f>HYPERLINK(M81)</f>
        <v>http://www.bgland24.de/bgland/schneizlreuth/weissbach-alpenstrasse-radfahrer-stirbt-b305-3443980.html</v>
      </c>
      <c r="P81" s="60">
        <f>HYPERLINK(O81)</f>
      </c>
      <c r="Q81" s="182" t="s">
        <v>996</v>
      </c>
    </row>
    <row r="82" spans="1:17" s="21" customFormat="1" ht="12.75">
      <c r="A82" s="64">
        <v>41728</v>
      </c>
      <c r="B82" s="65" t="s">
        <v>871</v>
      </c>
      <c r="C82" s="68" t="s">
        <v>943</v>
      </c>
      <c r="D82" s="66" t="s">
        <v>944</v>
      </c>
      <c r="E82" s="65" t="s">
        <v>872</v>
      </c>
      <c r="F82" s="66" t="s">
        <v>946</v>
      </c>
      <c r="G82" s="66">
        <v>81</v>
      </c>
      <c r="H82" s="66"/>
      <c r="I82" s="66"/>
      <c r="J82" s="67"/>
      <c r="K82" s="21" t="s">
        <v>943</v>
      </c>
      <c r="L82" s="66" t="s">
        <v>958</v>
      </c>
      <c r="M82" s="65" t="s">
        <v>873</v>
      </c>
      <c r="N82" s="59" t="str">
        <f>HYPERLINK(M82)</f>
        <v>http://www.presseportal.de/polizeipresse/pm/70090/2701406/pol-clp-pressemeldung-der-polizeiinspektion-cloppenburg-vechta-fuer-friesoythe?search=Radfahrer%2Cverstorben</v>
      </c>
      <c r="P82" s="60">
        <f>HYPERLINK(O82)</f>
      </c>
      <c r="Q82" s="182" t="s">
        <v>996</v>
      </c>
    </row>
    <row r="83" spans="1:17" s="21" customFormat="1" ht="12.75">
      <c r="A83" s="64">
        <v>41731</v>
      </c>
      <c r="B83" s="65" t="s">
        <v>980</v>
      </c>
      <c r="C83" s="120" t="s">
        <v>29</v>
      </c>
      <c r="D83" s="66" t="s">
        <v>950</v>
      </c>
      <c r="E83" s="65" t="s">
        <v>981</v>
      </c>
      <c r="F83" s="66" t="s">
        <v>956</v>
      </c>
      <c r="G83" s="66">
        <v>49</v>
      </c>
      <c r="H83" s="66"/>
      <c r="I83" s="66"/>
      <c r="J83" s="67"/>
      <c r="K83" s="21" t="s">
        <v>955</v>
      </c>
      <c r="L83" s="66" t="s">
        <v>519</v>
      </c>
      <c r="M83" s="65" t="s">
        <v>982</v>
      </c>
      <c r="N83" s="59" t="str">
        <f>HYPERLINK(M83)</f>
        <v>http://www.on-online.de/-news/artikel/122173/49-Jahre-alte-Leeranerin-starb-bei-Unfall</v>
      </c>
      <c r="P83" s="60">
        <f>HYPERLINK(O83)</f>
      </c>
      <c r="Q83" s="182" t="s">
        <v>996</v>
      </c>
    </row>
    <row r="84" spans="1:17" s="21" customFormat="1" ht="12.75">
      <c r="A84" s="64">
        <v>41732</v>
      </c>
      <c r="B84" s="65" t="s">
        <v>983</v>
      </c>
      <c r="C84" s="120" t="s">
        <v>29</v>
      </c>
      <c r="D84" s="66" t="s">
        <v>950</v>
      </c>
      <c r="E84" s="65" t="s">
        <v>984</v>
      </c>
      <c r="F84" s="66" t="s">
        <v>956</v>
      </c>
      <c r="G84" s="66">
        <v>62</v>
      </c>
      <c r="H84" s="66">
        <v>40</v>
      </c>
      <c r="I84" s="66"/>
      <c r="J84" s="67"/>
      <c r="K84" s="21" t="s">
        <v>955</v>
      </c>
      <c r="L84" s="66" t="s">
        <v>958</v>
      </c>
      <c r="M84" s="65" t="s">
        <v>985</v>
      </c>
      <c r="N84" s="59" t="str">
        <f>HYPERLINK(M84)</f>
        <v>http://www.volksstimme.de/mobile_website/sachsen_anhalt_kurzmeldungen_mobil/1255122_Radfahrerin-stirbt-nach-Zusammenstoss-mit-Lkw.html</v>
      </c>
      <c r="P84" s="60">
        <f>HYPERLINK(O84)</f>
      </c>
      <c r="Q84" s="182" t="s">
        <v>996</v>
      </c>
    </row>
    <row r="85" spans="1:17" s="21" customFormat="1" ht="12.75">
      <c r="A85" s="64">
        <v>41732</v>
      </c>
      <c r="B85" s="65" t="s">
        <v>989</v>
      </c>
      <c r="C85" s="120" t="s">
        <v>29</v>
      </c>
      <c r="D85" s="66" t="s">
        <v>944</v>
      </c>
      <c r="E85" s="65" t="s">
        <v>990</v>
      </c>
      <c r="F85" s="66" t="s">
        <v>956</v>
      </c>
      <c r="G85" s="66">
        <v>17</v>
      </c>
      <c r="H85" s="66">
        <v>33</v>
      </c>
      <c r="I85" s="66"/>
      <c r="J85" s="67"/>
      <c r="K85" s="21" t="s">
        <v>1032</v>
      </c>
      <c r="L85" s="66" t="s">
        <v>519</v>
      </c>
      <c r="M85" s="65" t="s">
        <v>991</v>
      </c>
      <c r="N85" s="59" t="str">
        <f>HYPERLINK(M85)</f>
        <v>http://www.wn.de/Muensterland/Kreis-Steinfurt/Lienen/Polizei-sucht-Zeugen-17-jaehrige-Radfahrerin-toedlich-verletzt</v>
      </c>
      <c r="P85" s="60">
        <f>HYPERLINK(O85)</f>
      </c>
      <c r="Q85" s="182" t="s">
        <v>996</v>
      </c>
    </row>
    <row r="86" spans="1:17" s="21" customFormat="1" ht="12.75">
      <c r="A86" s="64">
        <v>41732</v>
      </c>
      <c r="B86" s="65" t="s">
        <v>992</v>
      </c>
      <c r="C86" s="68" t="s">
        <v>943</v>
      </c>
      <c r="D86" s="66" t="s">
        <v>944</v>
      </c>
      <c r="E86" s="65" t="s">
        <v>945</v>
      </c>
      <c r="F86" s="66" t="s">
        <v>946</v>
      </c>
      <c r="G86" s="66">
        <v>52</v>
      </c>
      <c r="H86" s="66"/>
      <c r="I86" s="66"/>
      <c r="J86" s="67"/>
      <c r="K86" s="21" t="s">
        <v>943</v>
      </c>
      <c r="L86" s="66" t="s">
        <v>519</v>
      </c>
      <c r="M86" s="65" t="s">
        <v>1058</v>
      </c>
      <c r="N86" s="59" t="str">
        <f>HYPERLINK(M86)</f>
        <v>http://zeulenroda.otz.de/web/lokal/leben/blaulicht/detail/-/specific/Radfahrer-stirbt-zwischen-Greiz-und-Waldhaus-2123753301</v>
      </c>
      <c r="P86" s="60">
        <f>HYPERLINK(O86)</f>
      </c>
      <c r="Q86" s="182" t="s">
        <v>996</v>
      </c>
    </row>
    <row r="87" spans="1:17" s="21" customFormat="1" ht="12.75">
      <c r="A87" s="64">
        <v>41732</v>
      </c>
      <c r="B87" s="65" t="s">
        <v>986</v>
      </c>
      <c r="C87" s="66" t="s">
        <v>686</v>
      </c>
      <c r="D87" s="66" t="s">
        <v>944</v>
      </c>
      <c r="E87" s="65" t="s">
        <v>987</v>
      </c>
      <c r="F87" s="66" t="s">
        <v>946</v>
      </c>
      <c r="G87" s="66">
        <v>8</v>
      </c>
      <c r="H87" s="66"/>
      <c r="I87" s="66"/>
      <c r="J87" s="67"/>
      <c r="K87" s="21" t="s">
        <v>907</v>
      </c>
      <c r="L87" s="66" t="s">
        <v>958</v>
      </c>
      <c r="M87" s="65" t="s">
        <v>988</v>
      </c>
      <c r="N87" s="59" t="str">
        <f>HYPERLINK(M87)</f>
        <v>http://www.hitradio-rtl.de/top-aktuell/8-jaehriger-junge-stirbt-bei-unfall-in-reichenbach-1039690/</v>
      </c>
      <c r="P87" s="60">
        <f>HYPERLINK(O87)</f>
      </c>
      <c r="Q87" s="182" t="s">
        <v>996</v>
      </c>
    </row>
    <row r="88" spans="1:17" s="21" customFormat="1" ht="12.75">
      <c r="A88" s="64">
        <v>41733</v>
      </c>
      <c r="B88" s="65" t="s">
        <v>953</v>
      </c>
      <c r="C88" s="174" t="s">
        <v>681</v>
      </c>
      <c r="D88" s="66" t="s">
        <v>950</v>
      </c>
      <c r="E88" s="65" t="s">
        <v>23</v>
      </c>
      <c r="F88" s="66" t="s">
        <v>946</v>
      </c>
      <c r="G88" s="66">
        <v>72</v>
      </c>
      <c r="H88" s="66"/>
      <c r="I88" s="66"/>
      <c r="J88" s="67"/>
      <c r="K88" s="21" t="s">
        <v>955</v>
      </c>
      <c r="L88" s="66" t="s">
        <v>958</v>
      </c>
      <c r="M88" s="65" t="s">
        <v>21</v>
      </c>
      <c r="N88" s="59" t="str">
        <f>HYPERLINK(M88)</f>
        <v>https://mapsengine.google.com/map/viewer?mid=zV9fayfCTzM4.k99Az98xOd-M</v>
      </c>
      <c r="P88" s="60">
        <f>HYPERLINK(O88)</f>
      </c>
      <c r="Q88" s="182" t="s">
        <v>996</v>
      </c>
    </row>
    <row r="89" spans="1:17" s="21" customFormat="1" ht="12.75">
      <c r="A89" s="64">
        <v>41736</v>
      </c>
      <c r="B89" s="65" t="s">
        <v>1059</v>
      </c>
      <c r="C89" s="62" t="s">
        <v>702</v>
      </c>
      <c r="D89" s="66" t="s">
        <v>944</v>
      </c>
      <c r="E89" s="65"/>
      <c r="F89" s="66" t="s">
        <v>956</v>
      </c>
      <c r="G89" s="66">
        <v>75</v>
      </c>
      <c r="H89" s="66">
        <v>69</v>
      </c>
      <c r="I89" s="66"/>
      <c r="J89" s="67"/>
      <c r="K89" s="21" t="s">
        <v>683</v>
      </c>
      <c r="L89" s="66" t="s">
        <v>519</v>
      </c>
      <c r="M89" s="65" t="s">
        <v>1060</v>
      </c>
      <c r="N89" s="59" t="str">
        <f>HYPERLINK(M89)</f>
        <v>http://www.volksfreund.de/nachrichten/region/daun/aktuell/Heute-in-der-Dauner-Zeitung-Von-Auto-erfasst-Radfahrerin-stirbt-bei-Unfall;art751,3844062</v>
      </c>
      <c r="P89" s="60">
        <f>HYPERLINK(O89)</f>
      </c>
      <c r="Q89" s="182" t="s">
        <v>944</v>
      </c>
    </row>
    <row r="90" spans="1:17" s="21" customFormat="1" ht="12.75">
      <c r="A90" s="64">
        <v>41737</v>
      </c>
      <c r="B90" s="65" t="s">
        <v>1061</v>
      </c>
      <c r="C90" s="173" t="s">
        <v>677</v>
      </c>
      <c r="D90" s="66" t="s">
        <v>944</v>
      </c>
      <c r="E90" s="65" t="s">
        <v>1062</v>
      </c>
      <c r="F90" s="66" t="s">
        <v>946</v>
      </c>
      <c r="G90" s="66">
        <v>51</v>
      </c>
      <c r="H90" s="66">
        <v>43</v>
      </c>
      <c r="I90" s="66"/>
      <c r="J90" s="67"/>
      <c r="K90" s="21" t="s">
        <v>683</v>
      </c>
      <c r="L90" s="66" t="s">
        <v>519</v>
      </c>
      <c r="M90" s="65" t="s">
        <v>1063</v>
      </c>
      <c r="N90" s="59" t="str">
        <f>HYPERLINK(M90)</f>
        <v>http://www.polizei.bayern.de/unterfranken/news/presse/aktuell/index.html/197800</v>
      </c>
      <c r="P90" s="60">
        <f>HYPERLINK(O90)</f>
      </c>
      <c r="Q90" s="182" t="s">
        <v>996</v>
      </c>
    </row>
    <row r="91" spans="1:17" s="21" customFormat="1" ht="12.75">
      <c r="A91" s="64">
        <v>41739</v>
      </c>
      <c r="B91" s="65" t="s">
        <v>1064</v>
      </c>
      <c r="C91" s="66" t="s">
        <v>686</v>
      </c>
      <c r="D91" s="66" t="s">
        <v>950</v>
      </c>
      <c r="E91" s="65" t="s">
        <v>750</v>
      </c>
      <c r="F91" s="66" t="s">
        <v>946</v>
      </c>
      <c r="G91" s="66">
        <v>13</v>
      </c>
      <c r="H91" s="66"/>
      <c r="I91" s="66" t="s">
        <v>957</v>
      </c>
      <c r="J91" s="67"/>
      <c r="K91" s="21" t="s">
        <v>751</v>
      </c>
      <c r="L91" s="66" t="s">
        <v>958</v>
      </c>
      <c r="M91" s="65" t="s">
        <v>131</v>
      </c>
      <c r="N91" s="59" t="str">
        <f>HYPERLINK(M91)</f>
        <v>http://www.wir-in-rheinhessen.de/2014/04/10/13-jaehriger-junge-ist-nach-dem-schweren-fahrradunfall-mittwoch-gestorben/</v>
      </c>
      <c r="P91" s="60">
        <f>HYPERLINK(O91)</f>
      </c>
      <c r="Q91" s="182" t="s">
        <v>996</v>
      </c>
    </row>
    <row r="92" spans="1:17" s="21" customFormat="1" ht="12.75">
      <c r="A92" s="64">
        <v>41740</v>
      </c>
      <c r="B92" s="65" t="s">
        <v>705</v>
      </c>
      <c r="C92" s="66" t="s">
        <v>686</v>
      </c>
      <c r="D92" s="66" t="s">
        <v>950</v>
      </c>
      <c r="E92" s="65" t="s">
        <v>135</v>
      </c>
      <c r="F92" s="66" t="s">
        <v>946</v>
      </c>
      <c r="G92" s="66">
        <v>83</v>
      </c>
      <c r="H92" s="66">
        <v>43</v>
      </c>
      <c r="I92" s="66"/>
      <c r="J92" s="67" t="s">
        <v>958</v>
      </c>
      <c r="K92" s="21" t="s">
        <v>955</v>
      </c>
      <c r="L92" s="66" t="s">
        <v>958</v>
      </c>
      <c r="M92" s="65" t="s">
        <v>136</v>
      </c>
      <c r="N92" s="59" t="str">
        <f>HYPERLINK(M92)</f>
        <v>http://www.lvz-online.de/leipzig/polizeiticker/polizeiticker-leipzig/83-jaehriger-radfahrer-stirbt-nach-unfall-mit-lkw-im-leipziger-zentrum-west/r-polizeiticker-leipzig-a-234578.html</v>
      </c>
      <c r="P92" s="60">
        <f>HYPERLINK(O92)</f>
      </c>
      <c r="Q92" s="182" t="s">
        <v>996</v>
      </c>
    </row>
    <row r="93" spans="1:17" s="21" customFormat="1" ht="12.75">
      <c r="A93" s="64">
        <v>41740</v>
      </c>
      <c r="B93" s="65" t="s">
        <v>132</v>
      </c>
      <c r="C93" s="68" t="s">
        <v>943</v>
      </c>
      <c r="D93" s="66" t="s">
        <v>950</v>
      </c>
      <c r="E93" s="65" t="s">
        <v>133</v>
      </c>
      <c r="F93" s="66" t="s">
        <v>946</v>
      </c>
      <c r="G93" s="66">
        <v>61</v>
      </c>
      <c r="H93" s="66"/>
      <c r="I93" s="66"/>
      <c r="J93" s="67"/>
      <c r="K93" s="21" t="s">
        <v>943</v>
      </c>
      <c r="L93" s="66" t="s">
        <v>958</v>
      </c>
      <c r="M93" s="65" t="s">
        <v>134</v>
      </c>
      <c r="N93" s="59" t="str">
        <f>HYPERLINK(M93)</f>
        <v>http://www.volksstimme.de/nachrichten/lokal/stendal/1259597_Radfahrer-toedlich-verletzt.html</v>
      </c>
      <c r="P93" s="60">
        <f>HYPERLINK(O93)</f>
      </c>
      <c r="Q93" s="182" t="s">
        <v>996</v>
      </c>
    </row>
    <row r="94" spans="1:17" s="21" customFormat="1" ht="12.75">
      <c r="A94" s="64">
        <v>41744</v>
      </c>
      <c r="B94" s="65" t="s">
        <v>137</v>
      </c>
      <c r="C94" s="66" t="s">
        <v>686</v>
      </c>
      <c r="D94" s="67" t="s">
        <v>950</v>
      </c>
      <c r="E94" s="65" t="s">
        <v>138</v>
      </c>
      <c r="F94" s="67" t="s">
        <v>946</v>
      </c>
      <c r="G94" s="66">
        <v>67</v>
      </c>
      <c r="H94" s="66"/>
      <c r="I94" s="66"/>
      <c r="J94" s="67"/>
      <c r="K94" s="21" t="s">
        <v>683</v>
      </c>
      <c r="L94" s="67" t="s">
        <v>519</v>
      </c>
      <c r="M94" s="65" t="s">
        <v>139</v>
      </c>
      <c r="N94" s="59" t="str">
        <f>HYPERLINK(M94)</f>
        <v>http://www.presseportal.de/polizeipresse/pm/110979/2713736/pol-ul-bc-laupheim-radfahrer-erleidet-toedliche-verletzungen</v>
      </c>
      <c r="P94" s="60">
        <f>HYPERLINK(O94)</f>
      </c>
      <c r="Q94" s="182" t="s">
        <v>944</v>
      </c>
    </row>
    <row r="95" spans="1:17" s="21" customFormat="1" ht="12.75">
      <c r="A95" s="64">
        <v>41746</v>
      </c>
      <c r="B95" s="65" t="s">
        <v>845</v>
      </c>
      <c r="C95" s="122" t="s">
        <v>949</v>
      </c>
      <c r="D95" s="66" t="s">
        <v>944</v>
      </c>
      <c r="E95" s="65" t="s">
        <v>140</v>
      </c>
      <c r="F95" s="66" t="s">
        <v>946</v>
      </c>
      <c r="G95" s="66">
        <v>71</v>
      </c>
      <c r="H95" s="66"/>
      <c r="I95" s="66"/>
      <c r="J95" s="67"/>
      <c r="K95" s="21" t="s">
        <v>713</v>
      </c>
      <c r="L95" s="66" t="s">
        <v>958</v>
      </c>
      <c r="M95" s="65" t="s">
        <v>141</v>
      </c>
      <c r="N95" s="59" t="str">
        <f>HYPERLINK(M95)</f>
        <v>http://www.die-glocke.de/lokalnachrichten/kreiswarendorf/wadersloh/Radfahrer-stirbt-nach-Unfall-mit-Zug-0c8f8436-1c13-4bb0-b471-2ff718a5db84-ds</v>
      </c>
      <c r="P95" s="60">
        <f>HYPERLINK(O95)</f>
      </c>
      <c r="Q95" s="182" t="s">
        <v>996</v>
      </c>
    </row>
    <row r="96" spans="1:17" s="21" customFormat="1" ht="12.75">
      <c r="A96" s="64">
        <v>41748</v>
      </c>
      <c r="B96" s="65" t="s">
        <v>142</v>
      </c>
      <c r="C96" s="173" t="s">
        <v>677</v>
      </c>
      <c r="D96" s="66" t="s">
        <v>944</v>
      </c>
      <c r="E96" s="65"/>
      <c r="F96" s="66" t="s">
        <v>956</v>
      </c>
      <c r="G96" s="66">
        <v>74</v>
      </c>
      <c r="H96" s="66">
        <v>24</v>
      </c>
      <c r="I96" s="66"/>
      <c r="J96" s="67" t="s">
        <v>958</v>
      </c>
      <c r="K96" s="21" t="s">
        <v>683</v>
      </c>
      <c r="L96" s="66" t="s">
        <v>519</v>
      </c>
      <c r="M96" s="65" t="s">
        <v>143</v>
      </c>
      <c r="N96" s="59" t="str">
        <f>HYPERLINK(M96)</f>
        <v>http://www.presseportal.de/polizeipresse/pm/23127/2717116/pol-gt-radfahrerin-toedlich-verletzt</v>
      </c>
      <c r="P96" s="60">
        <f>HYPERLINK(O96)</f>
      </c>
      <c r="Q96" s="182" t="s">
        <v>996</v>
      </c>
    </row>
    <row r="97" spans="1:17" s="21" customFormat="1" ht="12.75">
      <c r="A97" s="64">
        <v>41749</v>
      </c>
      <c r="B97" s="65" t="s">
        <v>144</v>
      </c>
      <c r="C97" s="68" t="s">
        <v>943</v>
      </c>
      <c r="D97" s="66" t="s">
        <v>950</v>
      </c>
      <c r="E97" s="65" t="s">
        <v>945</v>
      </c>
      <c r="F97" s="66" t="s">
        <v>946</v>
      </c>
      <c r="G97" s="66">
        <v>56</v>
      </c>
      <c r="H97" s="66"/>
      <c r="I97" s="66"/>
      <c r="J97" s="67"/>
      <c r="K97" s="21" t="s">
        <v>943</v>
      </c>
      <c r="L97" s="66" t="s">
        <v>958</v>
      </c>
      <c r="M97" s="65" t="s">
        <v>145</v>
      </c>
      <c r="N97" s="59" t="str">
        <f>HYPERLINK(M97)</f>
        <v>http://www.op-marburg.de/Lokales/Marburg/Radfahrer-stirbt</v>
      </c>
      <c r="P97" s="60">
        <f>HYPERLINK(O97)</f>
      </c>
      <c r="Q97" s="182" t="s">
        <v>996</v>
      </c>
    </row>
    <row r="98" spans="1:17" s="21" customFormat="1" ht="12.75">
      <c r="A98" s="64">
        <v>41751</v>
      </c>
      <c r="B98" s="65" t="s">
        <v>148</v>
      </c>
      <c r="C98" s="173" t="s">
        <v>677</v>
      </c>
      <c r="D98" s="66" t="s">
        <v>950</v>
      </c>
      <c r="E98" s="65" t="s">
        <v>839</v>
      </c>
      <c r="F98" s="66" t="s">
        <v>946</v>
      </c>
      <c r="G98" s="66">
        <v>77</v>
      </c>
      <c r="H98" s="66">
        <v>60</v>
      </c>
      <c r="I98" s="66"/>
      <c r="J98" s="67"/>
      <c r="K98" s="21" t="s">
        <v>683</v>
      </c>
      <c r="L98" s="66" t="s">
        <v>519</v>
      </c>
      <c r="M98" s="65" t="s">
        <v>149</v>
      </c>
      <c r="N98" s="59" t="str">
        <f>HYPERLINK(M98)</f>
        <v>http://www.presseportal.de/polizeipresse/pm/43553/2717742/pol-mi-stemwede-ot-oppendorf-toedlich-verletzter-radfahrer-bei-verkehrsunfall-mit-pkw?search=Radfahrer%2Ct%F6dlich</v>
      </c>
      <c r="P98" s="60">
        <f>HYPERLINK(O98)</f>
      </c>
      <c r="Q98" s="182" t="s">
        <v>996</v>
      </c>
    </row>
    <row r="99" spans="1:17" s="21" customFormat="1" ht="12.75">
      <c r="A99" s="69">
        <v>41751</v>
      </c>
      <c r="B99" s="2" t="s">
        <v>146</v>
      </c>
      <c r="C99" s="68" t="s">
        <v>943</v>
      </c>
      <c r="D99" s="1" t="s">
        <v>950</v>
      </c>
      <c r="E99" s="2" t="s">
        <v>945</v>
      </c>
      <c r="F99" s="1" t="s">
        <v>946</v>
      </c>
      <c r="G99" s="70">
        <v>73</v>
      </c>
      <c r="H99" s="70"/>
      <c r="I99" s="1"/>
      <c r="J99" s="1" t="s">
        <v>958</v>
      </c>
      <c r="K99" t="s">
        <v>943</v>
      </c>
      <c r="L99" s="1" t="s">
        <v>519</v>
      </c>
      <c r="M99" s="2" t="s">
        <v>147</v>
      </c>
      <c r="N99" s="59" t="str">
        <f>HYPERLINK(M99)</f>
        <v>http://www.express.de/duesseldorf/e-bike-drama-fahrer--73--stuerzt-vom-rad---tot-,2858,26906868.html</v>
      </c>
      <c r="P99" s="60">
        <f>HYPERLINK(O99)</f>
      </c>
      <c r="Q99" s="182" t="s">
        <v>996</v>
      </c>
    </row>
    <row r="100" spans="1:17" s="21" customFormat="1" ht="12.75">
      <c r="A100" s="64">
        <v>41752</v>
      </c>
      <c r="B100" s="65" t="s">
        <v>150</v>
      </c>
      <c r="C100" s="68" t="s">
        <v>943</v>
      </c>
      <c r="D100" s="66" t="s">
        <v>944</v>
      </c>
      <c r="E100" s="65" t="s">
        <v>837</v>
      </c>
      <c r="F100" s="66" t="s">
        <v>946</v>
      </c>
      <c r="G100" s="66">
        <v>44</v>
      </c>
      <c r="H100" s="66"/>
      <c r="I100" s="66" t="s">
        <v>1052</v>
      </c>
      <c r="J100" s="67"/>
      <c r="K100" s="21" t="s">
        <v>943</v>
      </c>
      <c r="L100" s="66" t="s">
        <v>519</v>
      </c>
      <c r="M100" s="65" t="s">
        <v>963</v>
      </c>
      <c r="N100" s="59" t="str">
        <f>HYPERLINK(M100)</f>
        <v>http://www.swp.de/muensingen/lokales/alb/Radfahrer-nach-Sturz-verstorben;art5707,2565993</v>
      </c>
      <c r="P100" s="60">
        <f>HYPERLINK(O100)</f>
      </c>
      <c r="Q100" s="182" t="s">
        <v>996</v>
      </c>
    </row>
    <row r="101" spans="1:17" s="21" customFormat="1" ht="12.75">
      <c r="A101" s="64">
        <v>41753</v>
      </c>
      <c r="B101" s="65" t="s">
        <v>964</v>
      </c>
      <c r="C101" s="120" t="s">
        <v>29</v>
      </c>
      <c r="D101" s="66" t="s">
        <v>950</v>
      </c>
      <c r="E101" s="65" t="s">
        <v>53</v>
      </c>
      <c r="F101" s="66" t="s">
        <v>956</v>
      </c>
      <c r="G101" s="66">
        <v>67</v>
      </c>
      <c r="H101" s="66"/>
      <c r="I101" s="66"/>
      <c r="J101" s="67"/>
      <c r="K101" s="21" t="s">
        <v>955</v>
      </c>
      <c r="L101" s="66" t="s">
        <v>519</v>
      </c>
      <c r="M101" s="65" t="s">
        <v>965</v>
      </c>
      <c r="N101" s="59" t="str">
        <f>HYPERLINK(M101)</f>
        <v>http://194.77.238.99/C125747E003B4F9F/html/D10878148FAC0DE9C1257CC40049B936?opendocument</v>
      </c>
      <c r="P101" s="60">
        <f>HYPERLINK(O101)</f>
      </c>
      <c r="Q101" s="182" t="s">
        <v>944</v>
      </c>
    </row>
    <row r="102" spans="1:17" s="21" customFormat="1" ht="12.75">
      <c r="A102" s="64">
        <v>41753</v>
      </c>
      <c r="B102" s="65" t="s">
        <v>969</v>
      </c>
      <c r="C102" s="174" t="s">
        <v>681</v>
      </c>
      <c r="D102" s="66" t="s">
        <v>950</v>
      </c>
      <c r="E102" s="65" t="s">
        <v>970</v>
      </c>
      <c r="F102" s="66" t="s">
        <v>946</v>
      </c>
      <c r="G102" s="66">
        <v>61</v>
      </c>
      <c r="H102" s="66"/>
      <c r="I102" s="66"/>
      <c r="J102" s="67"/>
      <c r="K102" s="21" t="s">
        <v>683</v>
      </c>
      <c r="L102" s="66" t="s">
        <v>519</v>
      </c>
      <c r="M102" s="65" t="s">
        <v>971</v>
      </c>
      <c r="N102" s="59" t="str">
        <f>HYPERLINK(M102)</f>
        <v>http://www.sz-online.de/sachsen/radfahrer-bei-unfall-in-wilsdruff-toedlich-verletzt-2824713.html</v>
      </c>
      <c r="P102" s="60">
        <f>HYPERLINK(O102)</f>
      </c>
      <c r="Q102" s="182" t="s">
        <v>996</v>
      </c>
    </row>
    <row r="103" spans="1:17" s="21" customFormat="1" ht="12.75">
      <c r="A103" s="64">
        <v>41753</v>
      </c>
      <c r="B103" s="65" t="s">
        <v>966</v>
      </c>
      <c r="C103" s="68" t="s">
        <v>943</v>
      </c>
      <c r="D103" s="66" t="s">
        <v>950</v>
      </c>
      <c r="E103" s="65" t="s">
        <v>967</v>
      </c>
      <c r="F103" s="66" t="s">
        <v>946</v>
      </c>
      <c r="G103" s="66">
        <v>27</v>
      </c>
      <c r="H103" s="66"/>
      <c r="I103" s="66"/>
      <c r="J103" s="67"/>
      <c r="K103" s="21" t="s">
        <v>943</v>
      </c>
      <c r="L103" s="66" t="s">
        <v>958</v>
      </c>
      <c r="M103" s="65" t="s">
        <v>968</v>
      </c>
      <c r="N103" s="59" t="str">
        <f>HYPERLINK(M103)</f>
        <v>http://www.ostsee-zeitung.de/Region-Rostock/Ribnitz-Damgarten/27-jaehriger-Radfahrer-toedlich-verunglueckt</v>
      </c>
      <c r="P103" s="60">
        <f>HYPERLINK(O103)</f>
      </c>
      <c r="Q103" s="182" t="s">
        <v>996</v>
      </c>
    </row>
    <row r="104" spans="1:17" s="21" customFormat="1" ht="12.75">
      <c r="A104" s="64">
        <v>41754</v>
      </c>
      <c r="B104" s="65" t="s">
        <v>63</v>
      </c>
      <c r="C104" s="122" t="s">
        <v>949</v>
      </c>
      <c r="D104" s="66" t="s">
        <v>950</v>
      </c>
      <c r="E104" s="65" t="s">
        <v>972</v>
      </c>
      <c r="F104" s="66" t="s">
        <v>956</v>
      </c>
      <c r="G104" s="66">
        <v>44</v>
      </c>
      <c r="H104" s="66">
        <v>51</v>
      </c>
      <c r="I104" s="66"/>
      <c r="J104" s="67"/>
      <c r="K104" s="21" t="s">
        <v>951</v>
      </c>
      <c r="L104" s="66" t="s">
        <v>958</v>
      </c>
      <c r="M104" s="65" t="s">
        <v>1127</v>
      </c>
      <c r="N104" s="59" t="str">
        <f>HYPERLINK(M104)</f>
        <v>http://www.general-anzeiger-bonn.de/region/koeln/44-Jaehrige-von-Strassenbahn-ueberfahren-tot-article1335601.html</v>
      </c>
      <c r="P104" s="60">
        <f>HYPERLINK(O104)</f>
      </c>
      <c r="Q104" s="182" t="s">
        <v>996</v>
      </c>
    </row>
    <row r="105" spans="1:17" s="21" customFormat="1" ht="12.75">
      <c r="A105" s="64">
        <v>41756</v>
      </c>
      <c r="B105" s="65" t="s">
        <v>1128</v>
      </c>
      <c r="C105" s="68" t="s">
        <v>943</v>
      </c>
      <c r="D105" s="66" t="s">
        <v>950</v>
      </c>
      <c r="E105" s="65" t="s">
        <v>1129</v>
      </c>
      <c r="F105" s="66" t="s">
        <v>946</v>
      </c>
      <c r="G105" s="66">
        <v>51</v>
      </c>
      <c r="H105" s="66"/>
      <c r="I105" s="66"/>
      <c r="J105" s="67"/>
      <c r="K105" s="21" t="s">
        <v>943</v>
      </c>
      <c r="L105" s="66" t="s">
        <v>958</v>
      </c>
      <c r="M105" s="65" t="s">
        <v>1130</v>
      </c>
      <c r="N105" s="59" t="str">
        <f>HYPERLINK(M105)</f>
        <v>http://presse-augsburg.de/presse/radfahrer-nach-verkehrsunfall-verstorben/</v>
      </c>
      <c r="P105" s="60">
        <f>HYPERLINK(O105)</f>
      </c>
      <c r="Q105" s="182" t="s">
        <v>996</v>
      </c>
    </row>
    <row r="106" spans="1:17" s="21" customFormat="1" ht="12.75">
      <c r="A106" s="69">
        <v>41756</v>
      </c>
      <c r="B106" s="2" t="s">
        <v>1131</v>
      </c>
      <c r="C106" s="68" t="s">
        <v>943</v>
      </c>
      <c r="D106" s="1" t="s">
        <v>944</v>
      </c>
      <c r="E106" s="2" t="s">
        <v>945</v>
      </c>
      <c r="F106" s="70" t="s">
        <v>946</v>
      </c>
      <c r="G106" s="70">
        <v>71</v>
      </c>
      <c r="H106" s="70"/>
      <c r="I106" s="1"/>
      <c r="J106" s="1"/>
      <c r="K106" t="s">
        <v>943</v>
      </c>
      <c r="L106" s="1" t="s">
        <v>519</v>
      </c>
      <c r="M106" s="2" t="s">
        <v>1132</v>
      </c>
      <c r="N106" s="59" t="str">
        <f>HYPERLINK(M106)</f>
        <v>http://www.suedkurier.de/region/hochrhein/grafenhausen/Tot-Radfahrer-stirbt-bei-Unfall-in-Grafenhausen;art372595,7121097</v>
      </c>
      <c r="P106" s="60">
        <f>HYPERLINK(O106)</f>
      </c>
      <c r="Q106" s="182" t="s">
        <v>996</v>
      </c>
    </row>
    <row r="107" spans="1:17" s="21" customFormat="1" ht="12.75">
      <c r="A107" s="64">
        <v>41756</v>
      </c>
      <c r="B107" s="65" t="s">
        <v>1136</v>
      </c>
      <c r="C107" s="68" t="s">
        <v>943</v>
      </c>
      <c r="D107" s="66" t="s">
        <v>950</v>
      </c>
      <c r="E107" s="65" t="s">
        <v>1137</v>
      </c>
      <c r="F107" s="66" t="s">
        <v>946</v>
      </c>
      <c r="G107" s="66">
        <v>51</v>
      </c>
      <c r="H107" s="66"/>
      <c r="I107" s="66"/>
      <c r="J107" s="67"/>
      <c r="K107" s="21" t="s">
        <v>943</v>
      </c>
      <c r="L107" s="66" t="s">
        <v>519</v>
      </c>
      <c r="M107" s="65" t="s">
        <v>1138</v>
      </c>
      <c r="N107" s="59" t="str">
        <f>HYPERLINK(M107)</f>
        <v>http://www.kreiszeitung.de/lokales/diepholz/sulingen-ort50128/unklare-ursache-fahrradfahrer-stuerzt-siedenburg-einen-graben-stirbt-3510030.html</v>
      </c>
      <c r="P107" s="60">
        <f>HYPERLINK(O107)</f>
      </c>
      <c r="Q107" s="182" t="s">
        <v>996</v>
      </c>
    </row>
    <row r="108" spans="1:17" s="21" customFormat="1" ht="12.75">
      <c r="A108" s="64">
        <v>41756</v>
      </c>
      <c r="B108" s="65" t="s">
        <v>1133</v>
      </c>
      <c r="C108" s="66" t="s">
        <v>686</v>
      </c>
      <c r="D108" s="66" t="s">
        <v>950</v>
      </c>
      <c r="E108" s="65" t="s">
        <v>1134</v>
      </c>
      <c r="F108" s="66" t="s">
        <v>946</v>
      </c>
      <c r="G108" s="66">
        <v>21</v>
      </c>
      <c r="H108" s="66"/>
      <c r="I108" s="66"/>
      <c r="J108" s="67"/>
      <c r="K108" s="21" t="s">
        <v>951</v>
      </c>
      <c r="L108" s="66" t="s">
        <v>958</v>
      </c>
      <c r="M108" s="65" t="s">
        <v>1135</v>
      </c>
      <c r="N108" s="59" t="str">
        <f>HYPERLINK(M108)</f>
        <v>http://www.nordbayern.de/region/nuernberg/radfahrer-stirbt-im-marientunnel-nach-unfall-mit-strassenbahn-1.3600448</v>
      </c>
      <c r="P108" s="60">
        <f>HYPERLINK(O108)</f>
      </c>
      <c r="Q108" s="182" t="s">
        <v>519</v>
      </c>
    </row>
    <row r="109" spans="1:17" s="21" customFormat="1" ht="12.75">
      <c r="A109" s="64">
        <v>41757</v>
      </c>
      <c r="B109" s="65" t="s">
        <v>63</v>
      </c>
      <c r="C109" s="174" t="s">
        <v>681</v>
      </c>
      <c r="D109" s="66" t="s">
        <v>950</v>
      </c>
      <c r="E109" s="65" t="s">
        <v>706</v>
      </c>
      <c r="F109" s="66" t="s">
        <v>956</v>
      </c>
      <c r="G109" s="66">
        <v>72</v>
      </c>
      <c r="H109" s="66"/>
      <c r="I109" s="66"/>
      <c r="J109" s="67"/>
      <c r="K109" s="21" t="s">
        <v>683</v>
      </c>
      <c r="L109" s="66" t="s">
        <v>958</v>
      </c>
      <c r="M109" s="65" t="s">
        <v>1139</v>
      </c>
      <c r="N109" s="59" t="str">
        <f>HYPERLINK(M109)</f>
        <v>http://www.wieboldtv.de/radfahrerin-starb.html</v>
      </c>
      <c r="P109" s="60">
        <f>HYPERLINK(O109)</f>
      </c>
      <c r="Q109" s="182" t="s">
        <v>996</v>
      </c>
    </row>
    <row r="110" spans="1:17" s="21" customFormat="1" ht="12.75">
      <c r="A110" s="64">
        <v>41758</v>
      </c>
      <c r="B110" s="65" t="s">
        <v>1140</v>
      </c>
      <c r="C110" s="121" t="s">
        <v>954</v>
      </c>
      <c r="D110" s="66" t="s">
        <v>950</v>
      </c>
      <c r="E110" s="65" t="s">
        <v>1141</v>
      </c>
      <c r="F110" s="66" t="s">
        <v>956</v>
      </c>
      <c r="G110" s="66">
        <v>85</v>
      </c>
      <c r="H110" s="66"/>
      <c r="I110" s="66"/>
      <c r="J110" s="67"/>
      <c r="K110" s="21" t="s">
        <v>955</v>
      </c>
      <c r="L110" s="66" t="s">
        <v>519</v>
      </c>
      <c r="M110" s="65" t="s">
        <v>1203</v>
      </c>
      <c r="N110" s="59" t="str">
        <f>HYPERLINK(M110)</f>
        <v>http://www.nordbayern.de/region/fuerth/radfahrerin-stirbt-nach-lkw-unfall-in-langenzenn-1.3608171</v>
      </c>
      <c r="P110" s="60">
        <f>HYPERLINK(O110)</f>
      </c>
      <c r="Q110" s="182"/>
    </row>
    <row r="111" spans="1:17" s="21" customFormat="1" ht="12.75">
      <c r="A111" s="64">
        <v>41760</v>
      </c>
      <c r="B111" s="65" t="s">
        <v>1204</v>
      </c>
      <c r="C111" s="173" t="s">
        <v>677</v>
      </c>
      <c r="D111" s="66" t="s">
        <v>944</v>
      </c>
      <c r="E111" s="65" t="s">
        <v>1205</v>
      </c>
      <c r="F111" s="66" t="s">
        <v>946</v>
      </c>
      <c r="G111" s="66">
        <v>79</v>
      </c>
      <c r="H111" s="66">
        <v>75</v>
      </c>
      <c r="I111" s="66"/>
      <c r="J111" s="67" t="s">
        <v>958</v>
      </c>
      <c r="K111" s="21" t="s">
        <v>683</v>
      </c>
      <c r="L111" s="66" t="s">
        <v>958</v>
      </c>
      <c r="M111" s="65" t="s">
        <v>1206</v>
      </c>
      <c r="N111" s="59" t="str">
        <f>HYPERLINK(M111)</f>
        <v>http://www.br.de/nachrichten/mittelfranken/radfahrer-unfall-neustadt-aisch-100.html</v>
      </c>
      <c r="O111" s="21" t="s">
        <v>72</v>
      </c>
      <c r="P111" s="60" t="str">
        <f>HYPERLINK(O111)</f>
        <v>https://maps.google.de/maps?q=Rappoldshofen&amp;hl=de&amp;ll=49.618895,10.673717&amp;spn=0.002912,0.004823&amp;sll=49.824509,9.408237&amp;sspn=0.185607,0.308647&amp;oq=rappoldsh&amp;t=h&amp;hnear=Rappoldshofen&amp;z=18</v>
      </c>
      <c r="Q111" s="182" t="s">
        <v>996</v>
      </c>
    </row>
    <row r="112" spans="1:17" s="21" customFormat="1" ht="12.75">
      <c r="A112" s="64">
        <v>41760</v>
      </c>
      <c r="B112" s="65" t="s">
        <v>73</v>
      </c>
      <c r="C112" s="68" t="s">
        <v>943</v>
      </c>
      <c r="D112" s="66" t="s">
        <v>944</v>
      </c>
      <c r="E112" s="65" t="s">
        <v>74</v>
      </c>
      <c r="F112" s="66" t="s">
        <v>946</v>
      </c>
      <c r="G112" s="66">
        <v>78</v>
      </c>
      <c r="H112" s="66"/>
      <c r="I112" s="66"/>
      <c r="J112" s="67"/>
      <c r="K112" s="21" t="s">
        <v>943</v>
      </c>
      <c r="L112" s="67" t="s">
        <v>958</v>
      </c>
      <c r="M112" s="65" t="s">
        <v>75</v>
      </c>
      <c r="N112" s="59" t="str">
        <f>HYPERLINK(M112)</f>
        <v>http://www.solinger-tageblatt.de/Home/Solingen/Radfahrer-stirbt-an-Unfallfolgen-26c06389-4e82-408b-abec-515aabbbed33-ds</v>
      </c>
      <c r="P112" s="60">
        <f>HYPERLINK(O112)</f>
      </c>
      <c r="Q112" s="182" t="s">
        <v>996</v>
      </c>
    </row>
    <row r="113" spans="1:17" s="21" customFormat="1" ht="12.75">
      <c r="A113" s="64">
        <v>41762</v>
      </c>
      <c r="B113" s="65" t="s">
        <v>953</v>
      </c>
      <c r="C113" s="173" t="s">
        <v>677</v>
      </c>
      <c r="D113" s="66" t="s">
        <v>950</v>
      </c>
      <c r="E113" s="65" t="s">
        <v>76</v>
      </c>
      <c r="F113" s="66" t="s">
        <v>946</v>
      </c>
      <c r="G113" s="66">
        <v>80</v>
      </c>
      <c r="H113" s="66"/>
      <c r="I113" s="66"/>
      <c r="J113" s="67"/>
      <c r="K113" s="21" t="s">
        <v>751</v>
      </c>
      <c r="L113" s="66" t="s">
        <v>519</v>
      </c>
      <c r="M113" s="65" t="s">
        <v>21</v>
      </c>
      <c r="N113" s="59" t="str">
        <f>HYPERLINK(M113)</f>
        <v>https://mapsengine.google.com/map/viewer?mid=zV9fayfCTzM4.k99Az98xOd-M</v>
      </c>
      <c r="P113" s="60">
        <f>HYPERLINK(O113)</f>
      </c>
      <c r="Q113" s="182" t="s">
        <v>996</v>
      </c>
    </row>
    <row r="114" spans="1:17" s="21" customFormat="1" ht="12.75">
      <c r="A114" s="64">
        <v>41762</v>
      </c>
      <c r="B114" s="65" t="s">
        <v>77</v>
      </c>
      <c r="C114" s="127" t="s">
        <v>718</v>
      </c>
      <c r="D114" s="66" t="s">
        <v>950</v>
      </c>
      <c r="E114" s="65" t="s">
        <v>78</v>
      </c>
      <c r="F114" s="66" t="s">
        <v>946</v>
      </c>
      <c r="G114" s="66">
        <v>74</v>
      </c>
      <c r="H114" s="66"/>
      <c r="I114" s="66"/>
      <c r="J114" s="67"/>
      <c r="K114" s="21" t="s">
        <v>955</v>
      </c>
      <c r="L114" s="66" t="s">
        <v>519</v>
      </c>
      <c r="M114" s="65" t="s">
        <v>79</v>
      </c>
      <c r="N114" s="59" t="str">
        <f>HYPERLINK(M114)</f>
        <v>http://www.retter.tv/de/weitere-organisationen.html?ereig=-Radfahrer-bei-Unfall-mit-Rettungswagen-getoetet-&amp;ereignis=24605</v>
      </c>
      <c r="P114" s="60">
        <f>HYPERLINK(O114)</f>
      </c>
      <c r="Q114" s="182" t="s">
        <v>996</v>
      </c>
    </row>
    <row r="115" spans="1:17" s="21" customFormat="1" ht="12.75">
      <c r="A115" s="64">
        <v>41762</v>
      </c>
      <c r="B115" s="65" t="s">
        <v>80</v>
      </c>
      <c r="C115" s="68" t="s">
        <v>943</v>
      </c>
      <c r="D115" s="66" t="s">
        <v>944</v>
      </c>
      <c r="E115" s="65" t="s">
        <v>81</v>
      </c>
      <c r="F115" s="66" t="s">
        <v>946</v>
      </c>
      <c r="G115" s="66">
        <v>54</v>
      </c>
      <c r="H115" s="66"/>
      <c r="I115" s="66"/>
      <c r="J115" s="67"/>
      <c r="K115" s="21" t="s">
        <v>943</v>
      </c>
      <c r="L115" s="66" t="s">
        <v>958</v>
      </c>
      <c r="M115" s="65" t="s">
        <v>82</v>
      </c>
      <c r="N115" s="59" t="str">
        <f>HYPERLINK(M115)</f>
        <v>http://www.presseportal.de/polizeipresse/pm/108747/2726996/pol-nb-verkehrsunfall-mit-einer-toedlich-verletzten-person-auf-dem-radweg-an-der-l-35-zwischen</v>
      </c>
      <c r="P115" s="60">
        <f>HYPERLINK(O115)</f>
      </c>
      <c r="Q115" s="182" t="s">
        <v>996</v>
      </c>
    </row>
    <row r="116" spans="1:17" s="21" customFormat="1" ht="12.75">
      <c r="A116" s="64">
        <v>41764</v>
      </c>
      <c r="B116" s="65" t="s">
        <v>83</v>
      </c>
      <c r="C116" s="66" t="s">
        <v>686</v>
      </c>
      <c r="D116" s="66" t="s">
        <v>950</v>
      </c>
      <c r="E116" s="65" t="s">
        <v>84</v>
      </c>
      <c r="F116" s="66" t="s">
        <v>956</v>
      </c>
      <c r="G116" s="66">
        <v>79</v>
      </c>
      <c r="H116" s="66">
        <v>53</v>
      </c>
      <c r="I116" s="66"/>
      <c r="J116" s="67"/>
      <c r="K116" s="21" t="s">
        <v>1032</v>
      </c>
      <c r="L116" s="66" t="s">
        <v>958</v>
      </c>
      <c r="M116" s="65" t="s">
        <v>85</v>
      </c>
      <c r="N116" s="59" t="str">
        <f>HYPERLINK(M116)</f>
        <v>http://www.lvz-online.de/nachrichten/mitteldeutschland/79-jaehrige-radfahrerin-stirbt-nach-unfall-in-bad-duerrenberg/r-mitteldeutschland-a-237466.html</v>
      </c>
      <c r="P116" s="60">
        <f>HYPERLINK(O116)</f>
      </c>
      <c r="Q116" s="182" t="s">
        <v>996</v>
      </c>
    </row>
    <row r="117" spans="1:17" s="21" customFormat="1" ht="12.75">
      <c r="A117" s="64">
        <v>41764</v>
      </c>
      <c r="B117" s="65" t="s">
        <v>86</v>
      </c>
      <c r="C117" s="66" t="s">
        <v>686</v>
      </c>
      <c r="D117" s="66" t="s">
        <v>944</v>
      </c>
      <c r="E117" s="65" t="s">
        <v>87</v>
      </c>
      <c r="F117" s="66" t="s">
        <v>946</v>
      </c>
      <c r="G117" s="66">
        <v>60</v>
      </c>
      <c r="H117" s="66">
        <v>56</v>
      </c>
      <c r="I117" s="66"/>
      <c r="J117" s="67"/>
      <c r="K117" s="21" t="s">
        <v>907</v>
      </c>
      <c r="L117" s="66" t="s">
        <v>519</v>
      </c>
      <c r="M117" s="65" t="s">
        <v>88</v>
      </c>
      <c r="N117" s="59" t="str">
        <f>HYPERLINK(M117)</f>
        <v>http://www.thueringer-allgemeine.de/startseite/detail/-/specific/60-Jaehriger-kam-waehrend-einer-Schrottsammelaktion-in-Uthleben-ums-Leben-1495986305</v>
      </c>
      <c r="P117" s="60">
        <f>HYPERLINK(O117)</f>
      </c>
      <c r="Q117" s="182" t="s">
        <v>944</v>
      </c>
    </row>
    <row r="118" spans="1:17" s="21" customFormat="1" ht="12.75">
      <c r="A118" s="69">
        <v>41765</v>
      </c>
      <c r="B118" s="2" t="s">
        <v>89</v>
      </c>
      <c r="C118" s="174" t="s">
        <v>681</v>
      </c>
      <c r="D118" s="1" t="s">
        <v>944</v>
      </c>
      <c r="E118" s="2" t="s">
        <v>90</v>
      </c>
      <c r="F118" s="70" t="s">
        <v>946</v>
      </c>
      <c r="G118" s="70">
        <v>22</v>
      </c>
      <c r="H118" s="70">
        <v>26</v>
      </c>
      <c r="I118" s="1"/>
      <c r="J118" s="1"/>
      <c r="K118" t="s">
        <v>683</v>
      </c>
      <c r="L118" s="1" t="s">
        <v>519</v>
      </c>
      <c r="M118" s="2" t="s">
        <v>91</v>
      </c>
      <c r="N118" s="59" t="str">
        <f>HYPERLINK(M118)</f>
        <v>http://www.polizei.bayern.de/lka/news/presse/aktuell/index.html/199542</v>
      </c>
      <c r="P118" s="60">
        <f>HYPERLINK(O118)</f>
      </c>
      <c r="Q118" s="182" t="s">
        <v>944</v>
      </c>
    </row>
    <row r="119" spans="1:17" s="21" customFormat="1" ht="12.75">
      <c r="A119" s="64">
        <v>41766</v>
      </c>
      <c r="B119" s="65" t="s">
        <v>92</v>
      </c>
      <c r="C119" s="174" t="s">
        <v>681</v>
      </c>
      <c r="D119" s="66" t="s">
        <v>944</v>
      </c>
      <c r="E119" s="65" t="s">
        <v>93</v>
      </c>
      <c r="F119" s="66" t="s">
        <v>946</v>
      </c>
      <c r="G119" s="66">
        <v>23</v>
      </c>
      <c r="H119" s="66"/>
      <c r="I119" s="66"/>
      <c r="J119" s="67"/>
      <c r="K119" s="21" t="s">
        <v>683</v>
      </c>
      <c r="L119" s="66" t="s">
        <v>519</v>
      </c>
      <c r="M119" s="65" t="s">
        <v>94</v>
      </c>
      <c r="N119" s="59" t="str">
        <f>HYPERLINK(M119)</f>
        <v>http://www.oberpfalznetz.de/nachrichten/4151528-510-radfahrer_getoetet,1,0.html</v>
      </c>
      <c r="P119" s="60">
        <f>HYPERLINK(O119)</f>
      </c>
      <c r="Q119" s="182" t="s">
        <v>944</v>
      </c>
    </row>
    <row r="120" spans="1:17" s="21" customFormat="1" ht="12.75">
      <c r="A120" s="64">
        <v>41767</v>
      </c>
      <c r="B120" s="65" t="s">
        <v>95</v>
      </c>
      <c r="C120" s="66" t="s">
        <v>686</v>
      </c>
      <c r="D120" s="67" t="s">
        <v>944</v>
      </c>
      <c r="E120" s="65" t="s">
        <v>96</v>
      </c>
      <c r="F120" s="66" t="s">
        <v>946</v>
      </c>
      <c r="G120" s="66">
        <v>74</v>
      </c>
      <c r="H120" s="66">
        <v>45</v>
      </c>
      <c r="I120" s="66"/>
      <c r="J120" s="67" t="s">
        <v>958</v>
      </c>
      <c r="K120" s="21" t="s">
        <v>97</v>
      </c>
      <c r="L120" s="66" t="s">
        <v>958</v>
      </c>
      <c r="M120" s="65" t="s">
        <v>1219</v>
      </c>
      <c r="N120" s="59" t="str">
        <f>HYPERLINK(M120)</f>
        <v>http://www.swp.de/schwaebisch_hall/lokales/polizeibericht/art1188644,2592605</v>
      </c>
      <c r="P120" s="60">
        <f>HYPERLINK(O120)</f>
      </c>
      <c r="Q120" s="182" t="s">
        <v>996</v>
      </c>
    </row>
    <row r="121" spans="1:17" s="21" customFormat="1" ht="12.75">
      <c r="A121" s="64">
        <v>41767</v>
      </c>
      <c r="B121" s="65" t="s">
        <v>701</v>
      </c>
      <c r="C121" s="174" t="s">
        <v>681</v>
      </c>
      <c r="D121" s="66" t="s">
        <v>950</v>
      </c>
      <c r="E121" s="65" t="s">
        <v>98</v>
      </c>
      <c r="F121" s="66" t="s">
        <v>946</v>
      </c>
      <c r="G121" s="66">
        <v>81</v>
      </c>
      <c r="H121" s="66">
        <v>80</v>
      </c>
      <c r="I121" s="66"/>
      <c r="J121" s="67"/>
      <c r="K121" s="21" t="s">
        <v>683</v>
      </c>
      <c r="L121" s="66" t="s">
        <v>519</v>
      </c>
      <c r="M121" s="65" t="s">
        <v>99</v>
      </c>
      <c r="N121" s="59" t="str">
        <f>HYPERLINK(M121)</f>
        <v>http://www.presseportal.de/polizeipresse/pm/110972/2732119/pol-ka-ka-karlsruhe-betagter-radfahrer-nach-verkehrsunfall-verstorben?search=Radfahrer%2Cverstorben</v>
      </c>
      <c r="P121" s="60">
        <f>HYPERLINK(O121)</f>
      </c>
      <c r="Q121" s="182" t="s">
        <v>996</v>
      </c>
    </row>
    <row r="122" spans="1:17" s="21" customFormat="1" ht="12.75">
      <c r="A122" s="64">
        <v>41767</v>
      </c>
      <c r="B122" s="65" t="s">
        <v>100</v>
      </c>
      <c r="C122" s="121" t="s">
        <v>954</v>
      </c>
      <c r="D122" s="66" t="s">
        <v>950</v>
      </c>
      <c r="E122" s="65" t="s">
        <v>101</v>
      </c>
      <c r="F122" s="66" t="s">
        <v>956</v>
      </c>
      <c r="G122" s="66">
        <v>82</v>
      </c>
      <c r="H122" s="66"/>
      <c r="I122" s="66"/>
      <c r="J122" s="67"/>
      <c r="K122" s="21" t="s">
        <v>907</v>
      </c>
      <c r="L122" s="66" t="s">
        <v>958</v>
      </c>
      <c r="M122" s="65" t="s">
        <v>102</v>
      </c>
      <c r="N122" s="59" t="str">
        <f>HYPERLINK(M122)</f>
        <v>http://www.infranken.de/regional/nuernberg/82-jaehrige-Radfahrerin-von-Traktor-erfasst-und-schwer-verletzt;art88523,701915</v>
      </c>
      <c r="P122" s="60">
        <f>HYPERLINK(O122)</f>
      </c>
      <c r="Q122" s="182" t="s">
        <v>944</v>
      </c>
    </row>
    <row r="123" spans="1:17" s="21" customFormat="1" ht="12.75">
      <c r="A123" s="64">
        <v>41768</v>
      </c>
      <c r="B123" s="65" t="s">
        <v>953</v>
      </c>
      <c r="C123" s="173" t="s">
        <v>677</v>
      </c>
      <c r="D123" s="66" t="s">
        <v>950</v>
      </c>
      <c r="E123" s="65" t="s">
        <v>103</v>
      </c>
      <c r="F123" s="66" t="s">
        <v>946</v>
      </c>
      <c r="G123" s="66">
        <v>82</v>
      </c>
      <c r="H123" s="66"/>
      <c r="I123" s="66"/>
      <c r="J123" s="67"/>
      <c r="K123" s="21" t="s">
        <v>751</v>
      </c>
      <c r="L123" s="66" t="s">
        <v>958</v>
      </c>
      <c r="M123" s="65" t="s">
        <v>152</v>
      </c>
      <c r="N123" s="59" t="str">
        <f>HYPERLINK(M123)</f>
        <v>http://www.tagesspiegel.de/berlin/polizei-justiz/nach-unfall-mit-bvg-bus-in-altglienicke-radfahrer-stirbt-im-krankenhaus/9868688.html</v>
      </c>
      <c r="P123" s="60">
        <f>HYPERLINK(O123)</f>
      </c>
      <c r="Q123" s="182" t="s">
        <v>996</v>
      </c>
    </row>
    <row r="124" spans="1:17" s="21" customFormat="1" ht="12.75">
      <c r="A124" s="69">
        <v>41768</v>
      </c>
      <c r="B124" s="2" t="s">
        <v>153</v>
      </c>
      <c r="C124" s="122" t="s">
        <v>949</v>
      </c>
      <c r="D124" s="1" t="s">
        <v>950</v>
      </c>
      <c r="E124" s="2" t="s">
        <v>739</v>
      </c>
      <c r="F124" s="70" t="s">
        <v>946</v>
      </c>
      <c r="G124" s="70">
        <v>22</v>
      </c>
      <c r="H124" s="70"/>
      <c r="I124" s="1"/>
      <c r="J124" s="1"/>
      <c r="K124" t="s">
        <v>713</v>
      </c>
      <c r="L124" s="1" t="s">
        <v>519</v>
      </c>
      <c r="M124" s="2" t="s">
        <v>154</v>
      </c>
      <c r="N124" s="59" t="str">
        <f>HYPERLINK(M124)</f>
        <v>http://www.abendzeitung-muenchen.de/inhalt.freund-musste-alles-ansehen-vom-zug-erfasst-radfahrer-an-bahnuebergang-getoetet.9b843a10-3c35-481f-bece-b6c797c2b046.html</v>
      </c>
      <c r="P124" s="60">
        <f>HYPERLINK(O124)</f>
      </c>
      <c r="Q124" s="182" t="s">
        <v>996</v>
      </c>
    </row>
    <row r="125" spans="1:17" s="21" customFormat="1" ht="12.75">
      <c r="A125" s="64">
        <v>41768</v>
      </c>
      <c r="B125" s="65" t="s">
        <v>155</v>
      </c>
      <c r="C125" s="173" t="s">
        <v>677</v>
      </c>
      <c r="D125" s="66" t="s">
        <v>944</v>
      </c>
      <c r="E125" s="65" t="s">
        <v>839</v>
      </c>
      <c r="F125" s="66" t="s">
        <v>956</v>
      </c>
      <c r="G125" s="66">
        <v>79</v>
      </c>
      <c r="H125" s="66">
        <v>22</v>
      </c>
      <c r="I125" s="66"/>
      <c r="J125" s="67"/>
      <c r="K125" s="21" t="s">
        <v>683</v>
      </c>
      <c r="L125" s="66" t="s">
        <v>519</v>
      </c>
      <c r="M125" s="65" t="s">
        <v>156</v>
      </c>
      <c r="N125" s="59" t="str">
        <f>HYPERLINK(M125)</f>
        <v>http://www.op-marburg.de/Lokales/Ostkreis/Radfahrerin-erliegt-ihren-schweren-Verletzungen</v>
      </c>
      <c r="P125" s="60">
        <f>HYPERLINK(O125)</f>
      </c>
      <c r="Q125" s="182" t="s">
        <v>996</v>
      </c>
    </row>
    <row r="126" spans="1:17" s="21" customFormat="1" ht="12.75">
      <c r="A126" s="69">
        <v>41769</v>
      </c>
      <c r="B126" s="2" t="s">
        <v>157</v>
      </c>
      <c r="C126" s="173" t="s">
        <v>677</v>
      </c>
      <c r="D126" s="1" t="s">
        <v>950</v>
      </c>
      <c r="E126" s="2" t="s">
        <v>158</v>
      </c>
      <c r="F126" s="70" t="s">
        <v>946</v>
      </c>
      <c r="G126" s="70">
        <v>80</v>
      </c>
      <c r="H126" s="70">
        <v>29</v>
      </c>
      <c r="I126" s="1"/>
      <c r="J126" s="1"/>
      <c r="K126" t="s">
        <v>683</v>
      </c>
      <c r="L126" s="1" t="s">
        <v>519</v>
      </c>
      <c r="M126" s="2" t="s">
        <v>159</v>
      </c>
      <c r="N126" s="59" t="str">
        <f>HYPERLINK(M126)</f>
        <v>http://www.presseportal.de/polizeipresse/pm/110972/2733209/pol-ka-enzkreis-keltern-dietenhausen-lebensgefaehrlich-verletzter-radfahrer-verstorben?search=Radfahrer%2Cverstorben</v>
      </c>
      <c r="P126" s="60">
        <f>HYPERLINK(O126)</f>
      </c>
      <c r="Q126" s="182" t="s">
        <v>996</v>
      </c>
    </row>
    <row r="127" spans="1:17" s="21" customFormat="1" ht="12.75">
      <c r="A127" s="69">
        <v>41770</v>
      </c>
      <c r="B127" s="2" t="s">
        <v>160</v>
      </c>
      <c r="C127" s="62" t="s">
        <v>702</v>
      </c>
      <c r="D127" s="1" t="s">
        <v>950</v>
      </c>
      <c r="E127" s="2" t="s">
        <v>161</v>
      </c>
      <c r="F127" s="1" t="s">
        <v>946</v>
      </c>
      <c r="G127" s="70">
        <v>86</v>
      </c>
      <c r="H127" s="70"/>
      <c r="I127" s="1"/>
      <c r="J127" s="1"/>
      <c r="K127" t="s">
        <v>955</v>
      </c>
      <c r="L127" s="1" t="s">
        <v>519</v>
      </c>
      <c r="M127" s="2" t="s">
        <v>162</v>
      </c>
      <c r="N127" s="59" t="str">
        <f>HYPERLINK(M127)</f>
        <v>http://www.abendzeitung-muenchen.de/inhalt.neuaubing-radler-86-von-lkw-ueberrollt.2cb52c4c-558b-4dbd-91e9-83abe98a4966.html</v>
      </c>
      <c r="O127" s="21" t="s">
        <v>163</v>
      </c>
      <c r="P127" s="60" t="str">
        <f>HYPERLINK(O127)</f>
        <v>http://goo.gl/maps/8g7FN</v>
      </c>
      <c r="Q127" s="182" t="s">
        <v>996</v>
      </c>
    </row>
    <row r="128" spans="1:17" s="21" customFormat="1" ht="12.75">
      <c r="A128" s="69">
        <v>41773</v>
      </c>
      <c r="B128" s="2" t="s">
        <v>164</v>
      </c>
      <c r="C128" s="1" t="s">
        <v>686</v>
      </c>
      <c r="D128" s="1" t="s">
        <v>950</v>
      </c>
      <c r="E128" s="2" t="s">
        <v>165</v>
      </c>
      <c r="F128" s="1" t="s">
        <v>956</v>
      </c>
      <c r="G128" s="70">
        <v>10</v>
      </c>
      <c r="H128" s="70">
        <v>52</v>
      </c>
      <c r="I128" s="1"/>
      <c r="J128" s="1"/>
      <c r="K128" t="s">
        <v>955</v>
      </c>
      <c r="L128" s="1" t="s">
        <v>958</v>
      </c>
      <c r="M128" s="2" t="s">
        <v>166</v>
      </c>
      <c r="N128" s="59" t="str">
        <f>HYPERLINK(M128)</f>
        <v>http://stormarnlive.de/region/artikel/item/1716-horror-unfall-in-reinbek-m%C3%A4dchen-10-auf-fu%C3%9Fweg-von-lastwagen-erfasst-%E2%80%93-lebensgefahr</v>
      </c>
      <c r="P128" s="60">
        <f>HYPERLINK(O128)</f>
      </c>
      <c r="Q128" s="182" t="s">
        <v>944</v>
      </c>
    </row>
    <row r="129" spans="1:17" s="21" customFormat="1" ht="12.75">
      <c r="A129" s="69">
        <v>41774</v>
      </c>
      <c r="B129" s="2" t="s">
        <v>170</v>
      </c>
      <c r="C129" s="1" t="s">
        <v>686</v>
      </c>
      <c r="D129" s="1" t="s">
        <v>950</v>
      </c>
      <c r="E129" s="2" t="s">
        <v>171</v>
      </c>
      <c r="F129" s="70" t="s">
        <v>946</v>
      </c>
      <c r="G129" s="70">
        <v>76</v>
      </c>
      <c r="H129" s="70">
        <v>49</v>
      </c>
      <c r="I129" s="1"/>
      <c r="J129" s="1"/>
      <c r="K129" t="s">
        <v>955</v>
      </c>
      <c r="L129" s="1" t="s">
        <v>519</v>
      </c>
      <c r="M129" s="2" t="s">
        <v>172</v>
      </c>
      <c r="N129" s="59" t="str">
        <f>HYPERLINK(M129)</f>
        <v>http://www.radiogong.com/news/regionalnews-aus-mainfranken.html?content=kitzingen-montagabend-radfahrer-leben&amp;singleID=37289</v>
      </c>
      <c r="P129" s="60">
        <f>HYPERLINK(O129)</f>
      </c>
      <c r="Q129" s="182" t="s">
        <v>944</v>
      </c>
    </row>
    <row r="130" spans="1:17" s="21" customFormat="1" ht="12.75">
      <c r="A130" s="69">
        <v>41774</v>
      </c>
      <c r="B130" s="2" t="s">
        <v>167</v>
      </c>
      <c r="C130" s="127" t="s">
        <v>718</v>
      </c>
      <c r="D130" s="1" t="s">
        <v>950</v>
      </c>
      <c r="E130" s="2" t="s">
        <v>168</v>
      </c>
      <c r="F130" s="70" t="s">
        <v>946</v>
      </c>
      <c r="G130" s="70">
        <v>83</v>
      </c>
      <c r="H130" s="70"/>
      <c r="I130" s="1"/>
      <c r="J130" s="1"/>
      <c r="K130" t="s">
        <v>683</v>
      </c>
      <c r="L130" s="1" t="s">
        <v>957</v>
      </c>
      <c r="M130" s="2" t="s">
        <v>169</v>
      </c>
      <c r="N130" s="59" t="str">
        <f>HYPERLINK(M130)</f>
        <v>http://www.osthessen-zeitung.de/einzelansicht/news/2014/mai/aktuell-schwerer-verkehrsunfall-mit-fahrradfahrer-in-homberg.html</v>
      </c>
      <c r="P130" s="60">
        <f>HYPERLINK(O130)</f>
      </c>
      <c r="Q130" s="182" t="s">
        <v>944</v>
      </c>
    </row>
    <row r="131" spans="1:17" s="21" customFormat="1" ht="12.75">
      <c r="A131" s="69">
        <v>41774</v>
      </c>
      <c r="B131" s="2" t="s">
        <v>173</v>
      </c>
      <c r="C131" s="173" t="s">
        <v>677</v>
      </c>
      <c r="D131" s="1" t="s">
        <v>950</v>
      </c>
      <c r="E131" s="2" t="s">
        <v>174</v>
      </c>
      <c r="F131" s="1" t="s">
        <v>946</v>
      </c>
      <c r="G131" s="70">
        <v>80</v>
      </c>
      <c r="H131" s="70">
        <v>44</v>
      </c>
      <c r="I131" s="1"/>
      <c r="J131" s="1"/>
      <c r="K131" t="s">
        <v>683</v>
      </c>
      <c r="L131" s="1" t="s">
        <v>958</v>
      </c>
      <c r="M131" s="2" t="s">
        <v>752</v>
      </c>
      <c r="N131" s="59" t="str">
        <f>HYPERLINK(M131)</f>
        <v>http://www.derwesten.de/staedte/nachrichten-aus-moers-kamp-lintfort-neukirchen-vluyn-rheurdt-und-issum/radfahrer-80-stirbt-nach-schwerem-unfall-in-moers-id9369442.html</v>
      </c>
      <c r="O131" s="21" t="s">
        <v>753</v>
      </c>
      <c r="P131" s="60" t="str">
        <f>HYPERLINK(O131)</f>
        <v>http://binged.it/1Ckfq2q</v>
      </c>
      <c r="Q131" s="182" t="s">
        <v>996</v>
      </c>
    </row>
    <row r="132" spans="1:17" s="21" customFormat="1" ht="12.75">
      <c r="A132" s="69">
        <v>41776</v>
      </c>
      <c r="B132" s="2" t="s">
        <v>1</v>
      </c>
      <c r="C132" s="1" t="s">
        <v>686</v>
      </c>
      <c r="D132" s="1" t="s">
        <v>950</v>
      </c>
      <c r="E132" s="2" t="s">
        <v>2</v>
      </c>
      <c r="F132" s="70" t="s">
        <v>956</v>
      </c>
      <c r="G132" s="70">
        <v>60</v>
      </c>
      <c r="H132" s="70">
        <v>81</v>
      </c>
      <c r="I132" s="1"/>
      <c r="J132" s="1"/>
      <c r="K132" t="s">
        <v>683</v>
      </c>
      <c r="L132" s="1" t="s">
        <v>519</v>
      </c>
      <c r="M132" s="2" t="s">
        <v>3</v>
      </c>
      <c r="N132" s="59" t="str">
        <f>HYPERLINK(M132)</f>
        <v>http://www.br.de/nachrichten/schwaben/unfall-radlerin-dillingen-tot-100.html</v>
      </c>
      <c r="P132" s="60">
        <f>HYPERLINK(O132)</f>
      </c>
      <c r="Q132" s="182"/>
    </row>
    <row r="133" spans="1:17" s="21" customFormat="1" ht="12.75">
      <c r="A133" s="69">
        <v>41776</v>
      </c>
      <c r="B133" s="2" t="s">
        <v>754</v>
      </c>
      <c r="C133" s="173" t="s">
        <v>677</v>
      </c>
      <c r="D133" s="1" t="s">
        <v>950</v>
      </c>
      <c r="E133" s="2" t="s">
        <v>839</v>
      </c>
      <c r="F133" s="70" t="s">
        <v>946</v>
      </c>
      <c r="G133" s="70">
        <v>73</v>
      </c>
      <c r="H133" s="70">
        <v>56</v>
      </c>
      <c r="I133" s="1"/>
      <c r="J133" s="1"/>
      <c r="K133" t="s">
        <v>683</v>
      </c>
      <c r="L133" s="1" t="s">
        <v>519</v>
      </c>
      <c r="M133" s="2" t="s">
        <v>0</v>
      </c>
      <c r="N133" s="59" t="str">
        <f>HYPERLINK(M133)</f>
        <v>http://www.weser-kurier.de/region/diepholz_artikel,-Radfahrer-stirbt-bei-Verkehrsunfall-_arid,853676.html</v>
      </c>
      <c r="P133" s="60">
        <f>HYPERLINK(O133)</f>
      </c>
      <c r="Q133" s="182" t="s">
        <v>996</v>
      </c>
    </row>
    <row r="134" spans="1:17" s="21" customFormat="1" ht="12.75">
      <c r="A134" s="69">
        <v>41777</v>
      </c>
      <c r="B134" s="2" t="s">
        <v>980</v>
      </c>
      <c r="C134" s="174" t="s">
        <v>681</v>
      </c>
      <c r="D134" s="1" t="s">
        <v>944</v>
      </c>
      <c r="E134" s="2" t="s">
        <v>4</v>
      </c>
      <c r="F134" s="70" t="s">
        <v>946</v>
      </c>
      <c r="G134" s="70">
        <v>85</v>
      </c>
      <c r="H134" s="70"/>
      <c r="I134" s="1"/>
      <c r="J134" s="1"/>
      <c r="K134" t="s">
        <v>955</v>
      </c>
      <c r="L134" s="1" t="s">
        <v>519</v>
      </c>
      <c r="M134" s="2" t="s">
        <v>5</v>
      </c>
      <c r="N134" s="59" t="str">
        <f>HYPERLINK(M134)</f>
        <v>http://www.kreisfeuerwehr-leer.de/presse/214presse1805loga.php4</v>
      </c>
      <c r="P134" s="60">
        <f>HYPERLINK(O134)</f>
      </c>
      <c r="Q134" s="182" t="s">
        <v>996</v>
      </c>
    </row>
    <row r="135" spans="1:17" s="21" customFormat="1" ht="12.75">
      <c r="A135" s="69">
        <v>41777</v>
      </c>
      <c r="B135" s="2" t="s">
        <v>6</v>
      </c>
      <c r="C135" s="175" t="s">
        <v>926</v>
      </c>
      <c r="D135" s="1" t="s">
        <v>950</v>
      </c>
      <c r="E135" s="2" t="s">
        <v>7</v>
      </c>
      <c r="F135" s="70" t="s">
        <v>946</v>
      </c>
      <c r="G135" s="70">
        <v>22</v>
      </c>
      <c r="H135" s="70">
        <v>28</v>
      </c>
      <c r="I135" s="1"/>
      <c r="J135" s="1"/>
      <c r="K135" t="s">
        <v>683</v>
      </c>
      <c r="L135" s="1" t="s">
        <v>519</v>
      </c>
      <c r="M135" s="2" t="s">
        <v>8</v>
      </c>
      <c r="N135" s="59" t="str">
        <f>HYPERLINK(M135)</f>
        <v>http://www.muensterlandzeitung.de/staedte/vreden/Oelbachstrasse-Radfahrer-stirbt-bei-Unfall;art969,2365348</v>
      </c>
      <c r="P135" s="60">
        <f>HYPERLINK(O135)</f>
      </c>
      <c r="Q135" s="182" t="s">
        <v>519</v>
      </c>
    </row>
    <row r="136" spans="1:17" s="21" customFormat="1" ht="12.75">
      <c r="A136" s="69">
        <v>41778</v>
      </c>
      <c r="B136" s="2" t="s">
        <v>9</v>
      </c>
      <c r="C136" s="173" t="s">
        <v>677</v>
      </c>
      <c r="D136" s="1" t="s">
        <v>950</v>
      </c>
      <c r="E136" s="2" t="s">
        <v>10</v>
      </c>
      <c r="F136" s="1" t="s">
        <v>946</v>
      </c>
      <c r="G136" s="70">
        <v>89</v>
      </c>
      <c r="H136" s="70">
        <v>50</v>
      </c>
      <c r="I136" s="1"/>
      <c r="J136" s="1"/>
      <c r="K136" t="s">
        <v>955</v>
      </c>
      <c r="L136" s="1" t="s">
        <v>958</v>
      </c>
      <c r="M136" s="2" t="s">
        <v>11</v>
      </c>
      <c r="N136" s="59" t="str">
        <f>HYPERLINK(M136)</f>
        <v>http://pfaffenhofen-today.de/lesen--gestorbener-radler-parkplatz-wuerger-todesdrohung-frauen-kampf%5B8281%5D.html</v>
      </c>
      <c r="O136" s="21" t="s">
        <v>1113</v>
      </c>
      <c r="P136" s="60" t="str">
        <f>HYPERLINK(O136)</f>
        <v>https://maps.google.de/maps?q=Maria-Goeppert-Stra%C3%9Fe,+Ingolstadt&amp;hl=de&amp;ie=UTF8&amp;ll=48.786385,11.397552&amp;spn=0.00074,0.001206&amp;sll=52.125966,11.641837&amp;sspn=0.35326,0.617294&amp;oq=maria-goe&amp;t=h&amp;hnear=Maria-Goeppert-Stra%C3%9Fe,+85057+Ingolstadt&amp;z=20</v>
      </c>
      <c r="Q136" s="182" t="s">
        <v>996</v>
      </c>
    </row>
    <row r="137" spans="1:17" s="21" customFormat="1" ht="12.75">
      <c r="A137" s="69">
        <v>41779</v>
      </c>
      <c r="B137" s="2" t="s">
        <v>1114</v>
      </c>
      <c r="C137" s="1" t="s">
        <v>686</v>
      </c>
      <c r="D137" s="1" t="s">
        <v>950</v>
      </c>
      <c r="E137" s="2" t="s">
        <v>1115</v>
      </c>
      <c r="F137" s="70" t="s">
        <v>946</v>
      </c>
      <c r="G137" s="70">
        <v>66</v>
      </c>
      <c r="H137" s="70"/>
      <c r="I137" s="1"/>
      <c r="J137" s="1"/>
      <c r="K137" t="s">
        <v>683</v>
      </c>
      <c r="L137" s="1" t="s">
        <v>958</v>
      </c>
      <c r="M137" s="2" t="s">
        <v>1116</v>
      </c>
      <c r="N137" s="59" t="str">
        <f>HYPERLINK(M137)</f>
        <v>http://www.hr-online.de/website/rubriken/nachrichten/indexhessen34938.jsp?rubrik=36082&amp;key=standard_document_51783495</v>
      </c>
      <c r="P137" s="60">
        <f>HYPERLINK(O137)</f>
      </c>
      <c r="Q137" s="182" t="s">
        <v>996</v>
      </c>
    </row>
    <row r="138" spans="1:17" s="21" customFormat="1" ht="12.75">
      <c r="A138" s="69">
        <v>41779</v>
      </c>
      <c r="B138" s="2" t="s">
        <v>1117</v>
      </c>
      <c r="C138" s="68" t="s">
        <v>943</v>
      </c>
      <c r="D138" s="1" t="s">
        <v>950</v>
      </c>
      <c r="E138" s="2" t="s">
        <v>1118</v>
      </c>
      <c r="F138" s="70" t="s">
        <v>946</v>
      </c>
      <c r="G138" s="70">
        <v>66</v>
      </c>
      <c r="H138" s="70"/>
      <c r="I138" s="1" t="s">
        <v>957</v>
      </c>
      <c r="J138" s="1"/>
      <c r="K138" t="s">
        <v>943</v>
      </c>
      <c r="L138" s="1" t="s">
        <v>958</v>
      </c>
      <c r="M138" s="2" t="s">
        <v>1119</v>
      </c>
      <c r="N138" s="59" t="str">
        <f>HYPERLINK(M138)</f>
        <v>http://www.schaffenwir.de/blog-fahrangst/256-schwerer-unfall-auf-dem-buergersteigradweg</v>
      </c>
      <c r="P138" s="60">
        <f>HYPERLINK(O138)</f>
      </c>
      <c r="Q138" s="182" t="s">
        <v>996</v>
      </c>
    </row>
    <row r="139" spans="1:17" s="21" customFormat="1" ht="12.75">
      <c r="A139" s="69">
        <v>41780</v>
      </c>
      <c r="B139" s="2" t="s">
        <v>63</v>
      </c>
      <c r="C139" s="62" t="s">
        <v>702</v>
      </c>
      <c r="D139" s="1" t="s">
        <v>950</v>
      </c>
      <c r="E139" s="2" t="s">
        <v>1120</v>
      </c>
      <c r="F139" s="1" t="s">
        <v>956</v>
      </c>
      <c r="G139" s="70">
        <v>80</v>
      </c>
      <c r="H139" s="70"/>
      <c r="I139" s="1"/>
      <c r="J139" s="1"/>
      <c r="K139" t="s">
        <v>955</v>
      </c>
      <c r="L139" s="1" t="s">
        <v>519</v>
      </c>
      <c r="M139" s="2" t="s">
        <v>1121</v>
      </c>
      <c r="N139" s="59" t="str">
        <f>HYPERLINK(M139)</f>
        <v>http://www.express.de/koeln/seniorin-im-koma-porzer-unfallraetsel--wem-gehoert-dieses-rad-,2856,22789740.html</v>
      </c>
      <c r="P139" s="60">
        <f>HYPERLINK(O139)</f>
      </c>
      <c r="Q139" s="182" t="s">
        <v>996</v>
      </c>
    </row>
    <row r="140" spans="1:17" s="21" customFormat="1" ht="12.75">
      <c r="A140" s="69">
        <v>41780</v>
      </c>
      <c r="B140" s="2" t="s">
        <v>1122</v>
      </c>
      <c r="C140" s="68" t="s">
        <v>943</v>
      </c>
      <c r="D140" s="1" t="s">
        <v>950</v>
      </c>
      <c r="E140" s="2" t="s">
        <v>1123</v>
      </c>
      <c r="F140" s="70" t="s">
        <v>946</v>
      </c>
      <c r="G140" s="70">
        <v>46</v>
      </c>
      <c r="H140" s="70"/>
      <c r="I140" s="1"/>
      <c r="J140" s="1"/>
      <c r="K140" t="s">
        <v>943</v>
      </c>
      <c r="L140" s="1" t="s">
        <v>956</v>
      </c>
      <c r="M140" s="2" t="s">
        <v>1124</v>
      </c>
      <c r="N140" s="59" t="str">
        <f>HYPERLINK(M140)</f>
        <v>http://www.all-in.de/nachrichten/polizeimeldungen/Radfahrer-in-Oberreute-nach-Sturz-tot-aufgefunden;art2756,1635328</v>
      </c>
      <c r="P140" s="60">
        <f>HYPERLINK(O140)</f>
      </c>
      <c r="Q140" s="182" t="s">
        <v>996</v>
      </c>
    </row>
    <row r="141" spans="1:17" s="21" customFormat="1" ht="12.75">
      <c r="A141" s="69">
        <v>41782</v>
      </c>
      <c r="B141" s="2" t="s">
        <v>1125</v>
      </c>
      <c r="C141" s="68" t="s">
        <v>943</v>
      </c>
      <c r="D141" s="1" t="s">
        <v>944</v>
      </c>
      <c r="E141" s="2" t="s">
        <v>945</v>
      </c>
      <c r="F141" s="70" t="s">
        <v>946</v>
      </c>
      <c r="G141" s="70">
        <v>68</v>
      </c>
      <c r="H141" s="70"/>
      <c r="I141" s="1"/>
      <c r="J141" s="1"/>
      <c r="K141" t="s">
        <v>943</v>
      </c>
      <c r="L141" s="1" t="s">
        <v>956</v>
      </c>
      <c r="M141" s="2" t="s">
        <v>234</v>
      </c>
      <c r="N141" s="59" t="str">
        <f>HYPERLINK(M141)</f>
        <v>http://www.presseportal.de/polizeipresse/pm/110969/2744449/pol-aa-kreis-schwaebisch-hall-unfaelle-in-schrozberg-cr-blaufelden-sha-mainhardt-oberrot?search=Radfahrer%2Cverstorben</v>
      </c>
      <c r="P141" s="60">
        <f>HYPERLINK(O141)</f>
      </c>
      <c r="Q141" s="182" t="s">
        <v>996</v>
      </c>
    </row>
    <row r="142" spans="1:17" s="21" customFormat="1" ht="12.75">
      <c r="A142" s="69">
        <v>41784</v>
      </c>
      <c r="B142" s="2" t="s">
        <v>235</v>
      </c>
      <c r="C142" s="127" t="s">
        <v>718</v>
      </c>
      <c r="D142" s="1" t="s">
        <v>944</v>
      </c>
      <c r="E142" s="2" t="s">
        <v>236</v>
      </c>
      <c r="F142" s="70" t="s">
        <v>946</v>
      </c>
      <c r="G142" s="70">
        <v>24</v>
      </c>
      <c r="H142" s="70"/>
      <c r="I142" s="1"/>
      <c r="J142" s="1"/>
      <c r="K142" t="s">
        <v>955</v>
      </c>
      <c r="L142" s="1" t="s">
        <v>957</v>
      </c>
      <c r="M142" s="2" t="s">
        <v>237</v>
      </c>
      <c r="N142" s="59" t="str">
        <f>HYPERLINK(M142)</f>
        <v>http://www.otz.de/web/zgt/leben/blaulicht/detail/-/specific/Radfahrer-im-Saale-Holzland-toedlich-verunglueckt-292935806</v>
      </c>
      <c r="P142" s="60">
        <f>HYPERLINK(O142)</f>
      </c>
      <c r="Q142" s="182" t="s">
        <v>996</v>
      </c>
    </row>
    <row r="143" spans="1:17" s="21" customFormat="1" ht="12.75">
      <c r="A143" s="69">
        <v>41787</v>
      </c>
      <c r="B143" s="2" t="s">
        <v>238</v>
      </c>
      <c r="C143" s="68" t="s">
        <v>943</v>
      </c>
      <c r="D143" s="1" t="s">
        <v>944</v>
      </c>
      <c r="E143" s="2" t="s">
        <v>239</v>
      </c>
      <c r="F143" s="70" t="s">
        <v>946</v>
      </c>
      <c r="G143" s="70">
        <v>21</v>
      </c>
      <c r="H143" s="70"/>
      <c r="I143" s="1"/>
      <c r="J143" s="1"/>
      <c r="K143" t="s">
        <v>943</v>
      </c>
      <c r="L143" s="1" t="s">
        <v>519</v>
      </c>
      <c r="M143" s="2" t="s">
        <v>240</v>
      </c>
      <c r="N143" s="59" t="str">
        <f>HYPERLINK(M143)</f>
        <v>http://www.on-online.de/-news/artikel/123930/Radfahrer-bei-Unfall-toedlich-verletzt</v>
      </c>
      <c r="P143" s="60">
        <f>HYPERLINK(O143)</f>
      </c>
      <c r="Q143" s="182" t="s">
        <v>996</v>
      </c>
    </row>
    <row r="144" spans="1:17" s="21" customFormat="1" ht="12.75">
      <c r="A144" s="69">
        <v>41789</v>
      </c>
      <c r="B144" s="2" t="s">
        <v>301</v>
      </c>
      <c r="C144" s="1" t="s">
        <v>686</v>
      </c>
      <c r="D144" s="1" t="s">
        <v>944</v>
      </c>
      <c r="E144" s="2" t="s">
        <v>302</v>
      </c>
      <c r="F144" s="1" t="s">
        <v>946</v>
      </c>
      <c r="G144" s="70">
        <v>57</v>
      </c>
      <c r="H144" s="70"/>
      <c r="I144" s="1"/>
      <c r="J144" s="1"/>
      <c r="K144" s="21" t="s">
        <v>97</v>
      </c>
      <c r="L144" s="1" t="s">
        <v>958</v>
      </c>
      <c r="M144" s="2" t="s">
        <v>303</v>
      </c>
      <c r="N144" s="59" t="str">
        <f>HYPERLINK(M144)</f>
        <v>http://www.nwzonline.de/varel/ohne-helm-radler-verstorben_a_15,0,1048488271.html</v>
      </c>
      <c r="P144" s="60">
        <f>HYPERLINK(O144)</f>
      </c>
      <c r="Q144" s="182" t="s">
        <v>996</v>
      </c>
    </row>
    <row r="145" spans="1:17" s="21" customFormat="1" ht="12.75">
      <c r="A145" s="69">
        <v>41789</v>
      </c>
      <c r="B145" s="2" t="s">
        <v>243</v>
      </c>
      <c r="C145" s="1" t="s">
        <v>686</v>
      </c>
      <c r="D145" s="1" t="s">
        <v>944</v>
      </c>
      <c r="E145" s="2" t="s">
        <v>265</v>
      </c>
      <c r="F145" s="70" t="s">
        <v>956</v>
      </c>
      <c r="G145" s="70">
        <v>58</v>
      </c>
      <c r="H145" s="70"/>
      <c r="I145" s="1"/>
      <c r="J145" s="1" t="s">
        <v>958</v>
      </c>
      <c r="K145" t="s">
        <v>683</v>
      </c>
      <c r="L145" s="1" t="s">
        <v>958</v>
      </c>
      <c r="M145" s="2" t="s">
        <v>266</v>
      </c>
      <c r="N145" s="59" t="str">
        <f>HYPERLINK(M145)</f>
        <v>http://www.new-facts.eu/ulm-dornstadt-radfahrerin-toedlich-verletzt-41211.html</v>
      </c>
      <c r="P145" s="60">
        <f>HYPERLINK(O145)</f>
      </c>
      <c r="Q145" s="182" t="s">
        <v>996</v>
      </c>
    </row>
    <row r="146" spans="1:17" s="21" customFormat="1" ht="12.75">
      <c r="A146" s="69">
        <v>41789</v>
      </c>
      <c r="B146" s="2" t="s">
        <v>241</v>
      </c>
      <c r="C146" s="174" t="s">
        <v>681</v>
      </c>
      <c r="D146" s="1" t="s">
        <v>944</v>
      </c>
      <c r="E146" s="2"/>
      <c r="F146" s="70" t="s">
        <v>946</v>
      </c>
      <c r="G146" s="70">
        <v>18</v>
      </c>
      <c r="H146" s="70">
        <v>45</v>
      </c>
      <c r="I146" s="1"/>
      <c r="J146" s="1"/>
      <c r="K146" t="s">
        <v>683</v>
      </c>
      <c r="L146" s="1" t="s">
        <v>958</v>
      </c>
      <c r="M146" s="2" t="s">
        <v>242</v>
      </c>
      <c r="N146" s="59" t="str">
        <f>HYPERLINK(M146)</f>
        <v>http://www.kn-online.de/Lokales/Ploen/Fahrradfahrer-stirbt-nach-Zusammenstoss-mit-Auto</v>
      </c>
      <c r="P146" s="60">
        <f>HYPERLINK(O146)</f>
      </c>
      <c r="Q146" s="182" t="s">
        <v>996</v>
      </c>
    </row>
    <row r="147" spans="1:17" s="21" customFormat="1" ht="12.75">
      <c r="A147" s="69">
        <v>41792</v>
      </c>
      <c r="B147" s="2" t="s">
        <v>953</v>
      </c>
      <c r="C147" s="120" t="s">
        <v>29</v>
      </c>
      <c r="D147" s="1" t="s">
        <v>950</v>
      </c>
      <c r="E147" s="2" t="s">
        <v>304</v>
      </c>
      <c r="F147" s="70" t="s">
        <v>946</v>
      </c>
      <c r="G147" s="70">
        <v>42</v>
      </c>
      <c r="H147" s="70"/>
      <c r="I147" s="1"/>
      <c r="J147" s="1"/>
      <c r="K147" t="s">
        <v>955</v>
      </c>
      <c r="L147" s="1" t="s">
        <v>958</v>
      </c>
      <c r="M147" s="2" t="s">
        <v>305</v>
      </c>
      <c r="N147" s="59" t="str">
        <f>HYPERLINK(M147)</f>
        <v>http://www.tagesspiegel.de/berlin/polizei-justiz/berlin-prenzlauer-berg-radfahrer-stirbt-nach-verkehrsunfall/9978882.html</v>
      </c>
      <c r="P147" s="60">
        <f>HYPERLINK(O147)</f>
      </c>
      <c r="Q147" s="182" t="s">
        <v>996</v>
      </c>
    </row>
    <row r="148" spans="1:17" s="21" customFormat="1" ht="12.75">
      <c r="A148" s="69">
        <v>41794</v>
      </c>
      <c r="B148" s="2" t="s">
        <v>306</v>
      </c>
      <c r="C148" s="62" t="s">
        <v>702</v>
      </c>
      <c r="D148" s="1" t="s">
        <v>944</v>
      </c>
      <c r="E148" s="2" t="s">
        <v>307</v>
      </c>
      <c r="F148" s="1" t="s">
        <v>956</v>
      </c>
      <c r="G148" s="70">
        <v>21</v>
      </c>
      <c r="H148" s="70"/>
      <c r="I148" s="1"/>
      <c r="J148" s="1"/>
      <c r="K148" t="s">
        <v>683</v>
      </c>
      <c r="L148" s="1" t="s">
        <v>957</v>
      </c>
      <c r="M148" s="2" t="s">
        <v>308</v>
      </c>
      <c r="N148" s="59" t="str">
        <f>HYPERLINK(M148)</f>
        <v>http://www.haz.de/Nachrichten/Der-Norden/Uebersicht/Radfahrerin-stuerzt-nach-Zusammenstoss-mit-Auto-von-Bruecke-und-stirbt</v>
      </c>
      <c r="P148" s="60">
        <f>HYPERLINK(O148)</f>
      </c>
      <c r="Q148" s="182" t="s">
        <v>944</v>
      </c>
    </row>
    <row r="149" spans="1:17" s="21" customFormat="1" ht="12.75">
      <c r="A149" s="64">
        <v>41797</v>
      </c>
      <c r="B149" s="65" t="s">
        <v>309</v>
      </c>
      <c r="C149" s="66" t="s">
        <v>686</v>
      </c>
      <c r="D149" s="66" t="s">
        <v>944</v>
      </c>
      <c r="E149" s="65" t="s">
        <v>310</v>
      </c>
      <c r="F149" s="66" t="s">
        <v>946</v>
      </c>
      <c r="G149" s="66">
        <v>65</v>
      </c>
      <c r="H149" s="66">
        <v>62</v>
      </c>
      <c r="I149" s="71"/>
      <c r="J149" s="67"/>
      <c r="K149" s="21" t="s">
        <v>683</v>
      </c>
      <c r="L149" s="66" t="s">
        <v>519</v>
      </c>
      <c r="M149" s="65" t="s">
        <v>311</v>
      </c>
      <c r="N149" s="59" t="str">
        <f>HYPERLINK(M149)</f>
        <v>http://www.haz.de/Nachrichten/Der-Norden/Uebersicht/Radfahrer-wird-beim-Abbiegen-im-Kreis-Wolfenbuettel-von-Auto-erfasst-und-getoetet</v>
      </c>
      <c r="P149" s="60">
        <f>HYPERLINK(O149)</f>
      </c>
      <c r="Q149" s="182" t="s">
        <v>996</v>
      </c>
    </row>
    <row r="150" spans="1:17" s="21" customFormat="1" ht="12.75">
      <c r="A150" s="64">
        <v>41799</v>
      </c>
      <c r="B150" s="65" t="s">
        <v>555</v>
      </c>
      <c r="C150" s="173" t="s">
        <v>677</v>
      </c>
      <c r="D150" s="66" t="s">
        <v>944</v>
      </c>
      <c r="E150" s="65" t="s">
        <v>839</v>
      </c>
      <c r="F150" s="66" t="s">
        <v>946</v>
      </c>
      <c r="G150" s="66">
        <v>74</v>
      </c>
      <c r="H150" s="66"/>
      <c r="I150" s="71"/>
      <c r="J150" s="67"/>
      <c r="K150" s="21" t="s">
        <v>683</v>
      </c>
      <c r="L150" s="66" t="s">
        <v>519</v>
      </c>
      <c r="M150" s="65" t="s">
        <v>556</v>
      </c>
      <c r="N150" s="59" t="str">
        <f>HYPERLINK(M150)</f>
        <v>http://www.schwaebische-post.de/672829</v>
      </c>
      <c r="P150" s="60">
        <f>HYPERLINK(O150)</f>
      </c>
      <c r="Q150" s="182" t="s">
        <v>996</v>
      </c>
    </row>
    <row r="151" spans="1:17" s="21" customFormat="1" ht="12.75">
      <c r="A151" s="64">
        <v>41800</v>
      </c>
      <c r="B151" s="65" t="s">
        <v>568</v>
      </c>
      <c r="C151" s="173" t="s">
        <v>677</v>
      </c>
      <c r="D151" s="66" t="s">
        <v>944</v>
      </c>
      <c r="E151" s="65" t="s">
        <v>569</v>
      </c>
      <c r="F151" s="66" t="s">
        <v>946</v>
      </c>
      <c r="G151" s="66">
        <v>65</v>
      </c>
      <c r="H151" s="66"/>
      <c r="I151" s="71"/>
      <c r="J151" s="67"/>
      <c r="K151" s="21" t="s">
        <v>955</v>
      </c>
      <c r="L151" s="66" t="s">
        <v>956</v>
      </c>
      <c r="M151" s="65" t="s">
        <v>570</v>
      </c>
      <c r="N151" s="59" t="str">
        <f>HYPERLINK(M151)</f>
        <v>http://www.echo-online.de/region/darmstadt-dieburg/weiterstadt/Radfahrer-stirbt-bei-Kollision-mit-Kleinbus;art1302,5126829</v>
      </c>
      <c r="P151" s="60">
        <f>HYPERLINK(O151)</f>
      </c>
      <c r="Q151" s="182" t="s">
        <v>519</v>
      </c>
    </row>
    <row r="152" spans="1:17" s="21" customFormat="1" ht="12.75">
      <c r="A152" s="64">
        <v>41800</v>
      </c>
      <c r="B152" s="65" t="s">
        <v>557</v>
      </c>
      <c r="C152" s="127" t="s">
        <v>718</v>
      </c>
      <c r="D152" s="66" t="s">
        <v>944</v>
      </c>
      <c r="E152" s="65" t="s">
        <v>558</v>
      </c>
      <c r="F152" s="66" t="s">
        <v>946</v>
      </c>
      <c r="G152" s="66">
        <v>49</v>
      </c>
      <c r="H152" s="66"/>
      <c r="I152" s="71"/>
      <c r="J152" s="67"/>
      <c r="K152" s="21" t="s">
        <v>683</v>
      </c>
      <c r="L152" s="66" t="s">
        <v>519</v>
      </c>
      <c r="M152" s="65" t="s">
        <v>559</v>
      </c>
      <c r="N152" s="59" t="str">
        <f>HYPERLINK(M152)</f>
        <v>https://www.polizei.bayern.de/bepo/news/presse/aktuell/index.html/201665</v>
      </c>
      <c r="P152" s="60">
        <f>HYPERLINK(O152)</f>
      </c>
      <c r="Q152" s="182"/>
    </row>
    <row r="153" spans="1:17" s="21" customFormat="1" ht="12.75">
      <c r="A153" s="64">
        <v>41800</v>
      </c>
      <c r="B153" s="65" t="s">
        <v>562</v>
      </c>
      <c r="C153" s="68" t="s">
        <v>943</v>
      </c>
      <c r="D153" s="66" t="s">
        <v>944</v>
      </c>
      <c r="E153" s="65" t="s">
        <v>563</v>
      </c>
      <c r="F153" s="66" t="s">
        <v>946</v>
      </c>
      <c r="G153" s="66">
        <v>42</v>
      </c>
      <c r="H153" s="66"/>
      <c r="I153" s="71" t="s">
        <v>957</v>
      </c>
      <c r="J153" s="67"/>
      <c r="K153" s="21" t="s">
        <v>943</v>
      </c>
      <c r="L153" s="66" t="s">
        <v>519</v>
      </c>
      <c r="M153" s="65" t="s">
        <v>564</v>
      </c>
      <c r="N153" s="59" t="str">
        <f>HYPERLINK(M153)</f>
        <v>http://www.br.de/nachrichten/oberfranken/fahrradfahrer-sturz-toedlich-100.html</v>
      </c>
      <c r="P153" s="60">
        <f>HYPERLINK(O153)</f>
      </c>
      <c r="Q153" s="182" t="s">
        <v>996</v>
      </c>
    </row>
    <row r="154" spans="1:17" s="21" customFormat="1" ht="12.75">
      <c r="A154" s="64">
        <v>41800</v>
      </c>
      <c r="B154" s="65" t="s">
        <v>565</v>
      </c>
      <c r="C154" s="68" t="s">
        <v>943</v>
      </c>
      <c r="D154" s="66" t="s">
        <v>944</v>
      </c>
      <c r="E154" s="65" t="s">
        <v>566</v>
      </c>
      <c r="F154" s="66" t="s">
        <v>946</v>
      </c>
      <c r="G154" s="66">
        <v>49</v>
      </c>
      <c r="H154" s="66"/>
      <c r="I154" s="71" t="s">
        <v>1052</v>
      </c>
      <c r="J154" s="67"/>
      <c r="K154" s="21" t="s">
        <v>943</v>
      </c>
      <c r="L154" s="66" t="s">
        <v>956</v>
      </c>
      <c r="M154" s="65" t="s">
        <v>567</v>
      </c>
      <c r="N154" s="59" t="str">
        <f>HYPERLINK(M154)</f>
        <v>http://www.stuttgarter-zeitung.de/inhalt.unfall-in-stuttgart-downhill-fahrer-stirbt-nach-sturz.399e359f-7347-4272-bb31-ff87a57377fe.html</v>
      </c>
      <c r="P154" s="60">
        <f>HYPERLINK(O154)</f>
      </c>
      <c r="Q154" s="182" t="s">
        <v>996</v>
      </c>
    </row>
    <row r="155" spans="1:17" s="21" customFormat="1" ht="12.75">
      <c r="A155" s="64">
        <v>41800</v>
      </c>
      <c r="B155" s="65" t="s">
        <v>63</v>
      </c>
      <c r="C155" s="68" t="s">
        <v>943</v>
      </c>
      <c r="D155" s="66" t="s">
        <v>950</v>
      </c>
      <c r="E155" s="65" t="s">
        <v>560</v>
      </c>
      <c r="F155" s="66" t="s">
        <v>946</v>
      </c>
      <c r="G155" s="66">
        <v>50</v>
      </c>
      <c r="H155" s="66"/>
      <c r="I155" s="71"/>
      <c r="J155" s="67"/>
      <c r="K155" s="21" t="s">
        <v>943</v>
      </c>
      <c r="L155" s="66" t="s">
        <v>519</v>
      </c>
      <c r="M155" s="65" t="s">
        <v>561</v>
      </c>
      <c r="N155" s="59" t="str">
        <f>HYPERLINK(M155)</f>
        <v>http://www.express.de/koeln/mindestens-ein-toter-schlimmstes-unwetter-seit-jahren-sucht-koeln-heim,2856,27389546.html</v>
      </c>
      <c r="P155" s="60">
        <f>HYPERLINK(O155)</f>
      </c>
      <c r="Q155" s="182" t="s">
        <v>996</v>
      </c>
    </row>
    <row r="156" spans="1:17" s="21" customFormat="1" ht="12.75">
      <c r="A156" s="64">
        <v>41801</v>
      </c>
      <c r="B156" s="65" t="s">
        <v>571</v>
      </c>
      <c r="C156" s="174" t="s">
        <v>681</v>
      </c>
      <c r="D156" s="66" t="s">
        <v>950</v>
      </c>
      <c r="E156" s="65" t="s">
        <v>572</v>
      </c>
      <c r="F156" s="66" t="s">
        <v>956</v>
      </c>
      <c r="G156" s="66">
        <v>71</v>
      </c>
      <c r="H156" s="66">
        <v>73</v>
      </c>
      <c r="I156" s="66"/>
      <c r="J156" s="67"/>
      <c r="K156" s="21" t="s">
        <v>683</v>
      </c>
      <c r="L156" s="66" t="s">
        <v>519</v>
      </c>
      <c r="M156" s="65" t="s">
        <v>573</v>
      </c>
      <c r="N156" s="59" t="str">
        <f>HYPERLINK(M156)</f>
        <v>http://speyer-aktuell.de/verbandsgemeinde-dudenhofen/28994-dudenhofen-radfahrerin-lebensgefaehrlich-verletzt-wiederbelebt-und-mit-rettungshubschrauber-in-klinik-gebracht</v>
      </c>
      <c r="P156" s="60">
        <f>HYPERLINK(O156)</f>
      </c>
      <c r="Q156" s="182" t="s">
        <v>996</v>
      </c>
    </row>
    <row r="157" spans="1:17" s="21" customFormat="1" ht="12.75">
      <c r="A157" s="64">
        <v>41801</v>
      </c>
      <c r="B157" s="65" t="s">
        <v>964</v>
      </c>
      <c r="C157" s="68" t="s">
        <v>943</v>
      </c>
      <c r="D157" s="66" t="s">
        <v>950</v>
      </c>
      <c r="E157" s="65" t="s">
        <v>574</v>
      </c>
      <c r="F157" s="66" t="s">
        <v>946</v>
      </c>
      <c r="G157" s="66">
        <v>28</v>
      </c>
      <c r="H157" s="66"/>
      <c r="I157" s="66"/>
      <c r="J157" s="67"/>
      <c r="K157" s="21" t="s">
        <v>943</v>
      </c>
      <c r="L157" s="66" t="s">
        <v>519</v>
      </c>
      <c r="M157" s="65" t="s">
        <v>176</v>
      </c>
      <c r="N157" s="59" t="str">
        <f>HYPERLINK(M157)</f>
        <v>http://www.rp-online.de/nrw/staedte/krefeld/sturmnacht-radfahrer-28-in-huels-durch-fallenden-baum-getoetet-aid-1.4301965</v>
      </c>
      <c r="P157" s="60">
        <f>HYPERLINK(O157)</f>
      </c>
      <c r="Q157" s="182" t="s">
        <v>996</v>
      </c>
    </row>
    <row r="158" spans="1:17" s="21" customFormat="1" ht="12.75">
      <c r="A158" s="64">
        <v>41802</v>
      </c>
      <c r="B158" s="65" t="s">
        <v>160</v>
      </c>
      <c r="C158" s="121" t="s">
        <v>954</v>
      </c>
      <c r="D158" s="66" t="s">
        <v>950</v>
      </c>
      <c r="E158" s="65" t="s">
        <v>955</v>
      </c>
      <c r="F158" s="66" t="s">
        <v>946</v>
      </c>
      <c r="G158" s="66">
        <v>82</v>
      </c>
      <c r="H158" s="66">
        <v>62</v>
      </c>
      <c r="I158" s="66"/>
      <c r="J158" s="67"/>
      <c r="K158" s="21" t="s">
        <v>955</v>
      </c>
      <c r="L158" s="66" t="s">
        <v>958</v>
      </c>
      <c r="M158" s="65" t="s">
        <v>177</v>
      </c>
      <c r="N158" s="59" t="str">
        <f>HYPERLINK(M158)</f>
        <v>http://www.tz.de/muenchen/stadt/milbertshofen-am-hart-ort43344/schwerer-unfall-frankfurter-ring-muenchen-radler-3626004.html</v>
      </c>
      <c r="P158" s="60">
        <f>HYPERLINK(O158)</f>
      </c>
      <c r="Q158" s="182" t="s">
        <v>944</v>
      </c>
    </row>
    <row r="159" spans="1:17" s="21" customFormat="1" ht="12.75">
      <c r="A159" s="64">
        <v>41804</v>
      </c>
      <c r="B159" s="65" t="s">
        <v>183</v>
      </c>
      <c r="C159" s="121" t="s">
        <v>954</v>
      </c>
      <c r="D159" s="66" t="s">
        <v>950</v>
      </c>
      <c r="E159" s="65" t="s">
        <v>955</v>
      </c>
      <c r="F159" s="66" t="s">
        <v>956</v>
      </c>
      <c r="G159" s="66">
        <v>48</v>
      </c>
      <c r="H159" s="66"/>
      <c r="I159" s="66"/>
      <c r="J159" s="67"/>
      <c r="K159" s="21" t="s">
        <v>955</v>
      </c>
      <c r="L159" s="66" t="s">
        <v>958</v>
      </c>
      <c r="M159" s="65" t="s">
        <v>184</v>
      </c>
      <c r="N159" s="59" t="str">
        <f>HYPERLINK(M159)</f>
        <v>http://www.reportnet24.de/brandenburg-berlin/radfahrerin-stirbt-bei-schweren-unfall-in-velten-lkw-erfasst-frau-48/</v>
      </c>
      <c r="P159" s="60">
        <f>HYPERLINK(O159)</f>
      </c>
      <c r="Q159" s="182" t="s">
        <v>944</v>
      </c>
    </row>
    <row r="160" spans="1:17" s="21" customFormat="1" ht="12.75">
      <c r="A160" s="64">
        <v>41804</v>
      </c>
      <c r="B160" s="65" t="s">
        <v>178</v>
      </c>
      <c r="C160" s="68" t="s">
        <v>943</v>
      </c>
      <c r="D160" s="66" t="s">
        <v>950</v>
      </c>
      <c r="E160" s="65" t="s">
        <v>179</v>
      </c>
      <c r="F160" s="66" t="s">
        <v>946</v>
      </c>
      <c r="G160" s="66">
        <v>75</v>
      </c>
      <c r="H160" s="66"/>
      <c r="I160" s="66"/>
      <c r="J160" s="67"/>
      <c r="K160" s="21" t="s">
        <v>943</v>
      </c>
      <c r="L160" s="66" t="s">
        <v>519</v>
      </c>
      <c r="M160" s="65" t="s">
        <v>180</v>
      </c>
      <c r="N160" s="59" t="str">
        <f>HYPERLINK(M160)</f>
        <v>http://www.presseportal.de/polizeipresse/pm/56519/2761487/pol-sz-pressebericht-der-polizeiinspektion-salzgitter-wolfenbuettel-peine-vom-13-06-14-12-00-uhr?search=Radfahrer%2Ct%F6dlich</v>
      </c>
      <c r="P160" s="60">
        <f>HYPERLINK(O160)</f>
      </c>
      <c r="Q160" s="182" t="s">
        <v>996</v>
      </c>
    </row>
    <row r="161" spans="1:17" s="21" customFormat="1" ht="12.75">
      <c r="A161" s="64">
        <v>41804</v>
      </c>
      <c r="B161" s="65" t="s">
        <v>1047</v>
      </c>
      <c r="C161" s="127" t="s">
        <v>718</v>
      </c>
      <c r="D161" s="66" t="s">
        <v>944</v>
      </c>
      <c r="E161" s="65" t="s">
        <v>181</v>
      </c>
      <c r="F161" s="66" t="s">
        <v>946</v>
      </c>
      <c r="G161" s="66">
        <v>54</v>
      </c>
      <c r="H161" s="66">
        <v>30</v>
      </c>
      <c r="I161" s="66" t="s">
        <v>1052</v>
      </c>
      <c r="J161" s="67"/>
      <c r="K161" s="21" t="s">
        <v>907</v>
      </c>
      <c r="L161" s="66" t="s">
        <v>519</v>
      </c>
      <c r="M161" s="65" t="s">
        <v>182</v>
      </c>
      <c r="N161" s="59" t="str">
        <f>HYPERLINK(M161)</f>
        <v>http://www.kreisfeuerwehr-osnabrueck.de/2014_06_13_ostercappeln.html</v>
      </c>
      <c r="P161" s="60">
        <f>HYPERLINK(O161)</f>
      </c>
      <c r="Q161" s="182" t="s">
        <v>996</v>
      </c>
    </row>
    <row r="162" spans="1:17" s="21" customFormat="1" ht="12.75">
      <c r="A162" s="69">
        <v>41805</v>
      </c>
      <c r="B162" s="2" t="s">
        <v>186</v>
      </c>
      <c r="C162" s="127" t="s">
        <v>718</v>
      </c>
      <c r="D162" s="1" t="s">
        <v>950</v>
      </c>
      <c r="E162" s="2" t="s">
        <v>187</v>
      </c>
      <c r="F162" s="70" t="s">
        <v>946</v>
      </c>
      <c r="G162" s="70">
        <v>57</v>
      </c>
      <c r="H162" s="70">
        <v>78</v>
      </c>
      <c r="I162" s="1" t="s">
        <v>1052</v>
      </c>
      <c r="J162" s="1"/>
      <c r="K162" t="s">
        <v>683</v>
      </c>
      <c r="L162" s="1" t="s">
        <v>519</v>
      </c>
      <c r="M162" s="2" t="s">
        <v>188</v>
      </c>
      <c r="N162" s="59" t="str">
        <f>HYPERLINK(M162)</f>
        <v>http://www.br.de/nachrichten/schwaben/unfall-obergessertshausen-radler-tot-100.html</v>
      </c>
      <c r="P162" s="60">
        <f>HYPERLINK(O162)</f>
      </c>
      <c r="Q162" s="182" t="s">
        <v>944</v>
      </c>
    </row>
    <row r="163" spans="1:17" s="21" customFormat="1" ht="12.75">
      <c r="A163" s="69">
        <v>41807</v>
      </c>
      <c r="B163" s="2" t="s">
        <v>565</v>
      </c>
      <c r="C163" s="1" t="s">
        <v>686</v>
      </c>
      <c r="D163" s="1" t="s">
        <v>950</v>
      </c>
      <c r="E163" s="2" t="s">
        <v>190</v>
      </c>
      <c r="F163" s="1" t="s">
        <v>946</v>
      </c>
      <c r="G163" s="70">
        <v>73</v>
      </c>
      <c r="H163" s="70">
        <v>48</v>
      </c>
      <c r="I163" s="1" t="s">
        <v>957</v>
      </c>
      <c r="J163" s="1"/>
      <c r="K163" s="21" t="s">
        <v>97</v>
      </c>
      <c r="L163" s="1" t="s">
        <v>958</v>
      </c>
      <c r="M163" s="2" t="s">
        <v>191</v>
      </c>
      <c r="N163" s="59" t="str">
        <f>HYPERLINK(M163)</f>
        <v>http://www.stuttgarter-zeitung.de/inhalt.blaulicht-aus-der-region-stuttgart-17-juni-radfahrer-erliegt-seinen-verletzungen.27421cef-1b7d-4430-af36-fafda3a4d7ec.html</v>
      </c>
      <c r="P163" s="60">
        <f>HYPERLINK(O163)</f>
      </c>
      <c r="Q163" s="182" t="s">
        <v>996</v>
      </c>
    </row>
    <row r="164" spans="1:17" s="21" customFormat="1" ht="12.75">
      <c r="A164" s="69">
        <v>41809</v>
      </c>
      <c r="B164" s="2" t="s">
        <v>194</v>
      </c>
      <c r="C164" s="1" t="s">
        <v>686</v>
      </c>
      <c r="D164" s="1" t="s">
        <v>950</v>
      </c>
      <c r="E164" s="2" t="s">
        <v>195</v>
      </c>
      <c r="F164" s="70" t="s">
        <v>956</v>
      </c>
      <c r="G164" s="70">
        <v>66</v>
      </c>
      <c r="H164" s="70">
        <v>73</v>
      </c>
      <c r="I164" s="1"/>
      <c r="J164" s="1"/>
      <c r="K164" s="21" t="s">
        <v>97</v>
      </c>
      <c r="L164" s="1" t="s">
        <v>519</v>
      </c>
      <c r="M164" s="2" t="s">
        <v>196</v>
      </c>
      <c r="N164" s="59" t="str">
        <f>HYPERLINK(M164)</f>
        <v>http://www.n-tv.de/panorama/Frau-stirbt-auf-Weg-zum-Helmkauf-article13058171.html</v>
      </c>
      <c r="P164" s="60">
        <f>HYPERLINK(O164)</f>
      </c>
      <c r="Q164" s="182" t="s">
        <v>944</v>
      </c>
    </row>
    <row r="165" spans="1:17" s="21" customFormat="1" ht="12.75">
      <c r="A165" s="69">
        <v>41809</v>
      </c>
      <c r="B165" s="2" t="s">
        <v>197</v>
      </c>
      <c r="C165" s="62" t="s">
        <v>702</v>
      </c>
      <c r="D165" s="1" t="s">
        <v>944</v>
      </c>
      <c r="E165" s="2" t="s">
        <v>1003</v>
      </c>
      <c r="F165" s="70" t="s">
        <v>946</v>
      </c>
      <c r="G165" s="70">
        <v>74</v>
      </c>
      <c r="H165" s="70">
        <v>22</v>
      </c>
      <c r="I165" s="1"/>
      <c r="J165" s="1"/>
      <c r="K165" t="s">
        <v>683</v>
      </c>
      <c r="L165" s="1" t="s">
        <v>958</v>
      </c>
      <c r="M165" s="2" t="s">
        <v>1004</v>
      </c>
      <c r="N165" s="59" t="str">
        <f>HYPERLINK(M165)</f>
        <v>http://www.schwaebische-post.de/743297</v>
      </c>
      <c r="P165" s="60">
        <f>HYPERLINK(O165)</f>
      </c>
      <c r="Q165" s="182" t="s">
        <v>944</v>
      </c>
    </row>
    <row r="166" spans="1:17" s="21" customFormat="1" ht="12.75">
      <c r="A166" s="69">
        <v>41809</v>
      </c>
      <c r="B166" s="2" t="s">
        <v>192</v>
      </c>
      <c r="C166" s="68" t="s">
        <v>943</v>
      </c>
      <c r="D166" s="1" t="s">
        <v>944</v>
      </c>
      <c r="E166" s="2" t="s">
        <v>945</v>
      </c>
      <c r="F166" s="70" t="s">
        <v>946</v>
      </c>
      <c r="G166" s="70">
        <v>49</v>
      </c>
      <c r="H166" s="70"/>
      <c r="I166" s="1"/>
      <c r="J166" s="1"/>
      <c r="K166" t="s">
        <v>943</v>
      </c>
      <c r="L166" s="1" t="s">
        <v>956</v>
      </c>
      <c r="M166" s="2" t="s">
        <v>193</v>
      </c>
      <c r="N166" s="59" t="str">
        <f>HYPERLINK(M166)</f>
        <v>http://www.oberlausitztv.de/nachrichten/Radfahrer_tot_aufgefunden-9401.html</v>
      </c>
      <c r="P166" s="60">
        <f>HYPERLINK(O166)</f>
      </c>
      <c r="Q166" s="182" t="s">
        <v>996</v>
      </c>
    </row>
    <row r="167" spans="1:17" s="21" customFormat="1" ht="12.75">
      <c r="A167" s="69">
        <v>41810</v>
      </c>
      <c r="B167" s="2" t="s">
        <v>1005</v>
      </c>
      <c r="C167" s="68" t="s">
        <v>943</v>
      </c>
      <c r="D167" s="1" t="s">
        <v>950</v>
      </c>
      <c r="E167" s="2" t="s">
        <v>1006</v>
      </c>
      <c r="F167" s="70" t="s">
        <v>946</v>
      </c>
      <c r="G167" s="70">
        <v>17</v>
      </c>
      <c r="H167" s="70"/>
      <c r="I167" s="1"/>
      <c r="J167" s="1"/>
      <c r="K167" t="s">
        <v>943</v>
      </c>
      <c r="L167" s="1" t="s">
        <v>519</v>
      </c>
      <c r="M167" s="2" t="s">
        <v>1007</v>
      </c>
      <c r="N167" s="59" t="str">
        <f>HYPERLINK(M167)</f>
        <v>http://hallespektrum.de/meldungen/polizeimeldungen/17-jaehriger-radfahrer-stirbt-bei-unfall-der-heideallee/102462/</v>
      </c>
      <c r="P167" s="60">
        <f>HYPERLINK(O167)</f>
      </c>
      <c r="Q167" s="182" t="s">
        <v>996</v>
      </c>
    </row>
    <row r="168" spans="1:17" s="21" customFormat="1" ht="12.75">
      <c r="A168" s="69">
        <v>41810</v>
      </c>
      <c r="B168" s="2" t="s">
        <v>1008</v>
      </c>
      <c r="C168" s="68" t="s">
        <v>943</v>
      </c>
      <c r="D168" s="1" t="s">
        <v>950</v>
      </c>
      <c r="E168" s="2" t="s">
        <v>945</v>
      </c>
      <c r="F168" s="70" t="s">
        <v>946</v>
      </c>
      <c r="G168" s="70">
        <v>76</v>
      </c>
      <c r="H168" s="70"/>
      <c r="I168" s="1"/>
      <c r="J168" s="1"/>
      <c r="K168" t="s">
        <v>943</v>
      </c>
      <c r="L168" s="1" t="s">
        <v>519</v>
      </c>
      <c r="M168" s="2" t="s">
        <v>1009</v>
      </c>
      <c r="N168" s="59" t="str">
        <f>HYPERLINK(M168)</f>
        <v>http://pfaffenhofen-today.de/lesen--polizei20062014%5B8876%5D.html</v>
      </c>
      <c r="P168" s="60">
        <f>HYPERLINK(O168)</f>
      </c>
      <c r="Q168" s="182" t="s">
        <v>996</v>
      </c>
    </row>
    <row r="169" spans="1:17" s="21" customFormat="1" ht="12.75">
      <c r="A169" s="69">
        <v>41811</v>
      </c>
      <c r="B169" s="2" t="s">
        <v>209</v>
      </c>
      <c r="C169" s="173" t="s">
        <v>677</v>
      </c>
      <c r="D169" s="1" t="s">
        <v>950</v>
      </c>
      <c r="E169" s="2" t="s">
        <v>210</v>
      </c>
      <c r="F169" s="1" t="s">
        <v>956</v>
      </c>
      <c r="G169" s="70">
        <v>14</v>
      </c>
      <c r="H169" s="70">
        <v>53</v>
      </c>
      <c r="I169" s="1"/>
      <c r="J169" s="1"/>
      <c r="K169" t="s">
        <v>683</v>
      </c>
      <c r="L169" s="1" t="s">
        <v>956</v>
      </c>
      <c r="M169" s="2" t="s">
        <v>211</v>
      </c>
      <c r="N169" s="59" t="str">
        <f>HYPERLINK(M169)</f>
        <v>http://www.wochenblatt.de/nachrichten/straubing/regionales/Tragoedie-in-Niederwinkling-Radfahrerin-14-kollidiert-mit-Auto-tot-;art1169,249371</v>
      </c>
      <c r="P169" s="60">
        <f>HYPERLINK(O169)</f>
      </c>
      <c r="Q169" s="182" t="s">
        <v>996</v>
      </c>
    </row>
    <row r="170" spans="1:17" s="21" customFormat="1" ht="12.75">
      <c r="A170" s="69">
        <v>41811</v>
      </c>
      <c r="B170" s="2" t="s">
        <v>960</v>
      </c>
      <c r="C170" s="68" t="s">
        <v>943</v>
      </c>
      <c r="D170" s="1" t="s">
        <v>950</v>
      </c>
      <c r="E170" s="2" t="s">
        <v>1010</v>
      </c>
      <c r="F170" s="70" t="s">
        <v>946</v>
      </c>
      <c r="G170" s="70">
        <v>51</v>
      </c>
      <c r="H170" s="70"/>
      <c r="I170" s="1"/>
      <c r="J170" s="1"/>
      <c r="K170" t="s">
        <v>943</v>
      </c>
      <c r="L170" s="1" t="s">
        <v>1011</v>
      </c>
      <c r="M170" s="2" t="s">
        <v>205</v>
      </c>
      <c r="N170" s="59" t="str">
        <f>HYPERLINK(M170)</f>
        <v>http://www.presseportal.de/polizeipresse/pm/50510/2768860/pol-du-meiderich-radfahrer-nach-sturz-verstorben?search=Radfahrer%2Cverstorben</v>
      </c>
      <c r="P170" s="60">
        <f>HYPERLINK(O170)</f>
      </c>
      <c r="Q170" s="182" t="s">
        <v>996</v>
      </c>
    </row>
    <row r="171" spans="1:17" s="21" customFormat="1" ht="12.75">
      <c r="A171" s="69">
        <v>41811</v>
      </c>
      <c r="B171" s="2" t="s">
        <v>206</v>
      </c>
      <c r="C171" s="68" t="s">
        <v>943</v>
      </c>
      <c r="D171" s="1" t="s">
        <v>944</v>
      </c>
      <c r="E171" s="2" t="s">
        <v>207</v>
      </c>
      <c r="F171" s="1" t="s">
        <v>956</v>
      </c>
      <c r="G171" s="70">
        <v>32</v>
      </c>
      <c r="H171" s="70"/>
      <c r="I171" s="1" t="s">
        <v>1052</v>
      </c>
      <c r="J171" s="1"/>
      <c r="K171" t="s">
        <v>943</v>
      </c>
      <c r="L171" s="1" t="s">
        <v>956</v>
      </c>
      <c r="M171" s="2" t="s">
        <v>208</v>
      </c>
      <c r="N171" s="59" t="str">
        <f>HYPERLINK(M171)</f>
        <v>http://www.merkur-online.de/aktuelles/bayern/radfahrerin-stuerzt-flussbett-3645517.html</v>
      </c>
      <c r="P171" s="60">
        <f>HYPERLINK(O171)</f>
      </c>
      <c r="Q171" s="182" t="s">
        <v>996</v>
      </c>
    </row>
    <row r="172" spans="1:17" s="21" customFormat="1" ht="12.75">
      <c r="A172" s="69">
        <v>41812</v>
      </c>
      <c r="B172" s="2" t="s">
        <v>321</v>
      </c>
      <c r="C172" s="174" t="s">
        <v>681</v>
      </c>
      <c r="D172" s="1" t="s">
        <v>950</v>
      </c>
      <c r="E172" s="2" t="s">
        <v>214</v>
      </c>
      <c r="F172" s="1" t="s">
        <v>956</v>
      </c>
      <c r="G172" s="70">
        <v>57</v>
      </c>
      <c r="H172" s="70">
        <v>25</v>
      </c>
      <c r="I172" s="1"/>
      <c r="J172" s="1" t="s">
        <v>958</v>
      </c>
      <c r="K172" t="s">
        <v>1032</v>
      </c>
      <c r="L172" s="1" t="s">
        <v>958</v>
      </c>
      <c r="M172" s="2" t="s">
        <v>215</v>
      </c>
      <c r="N172" s="59" t="str">
        <f>HYPERLINK(M172)</f>
        <v>http://www.morgenweb.de/newsticker/neustadt-radfahrerin-stirbt-bei-unfall-1.1759960</v>
      </c>
      <c r="P172" s="60">
        <f>HYPERLINK(O172)</f>
      </c>
      <c r="Q172" s="182" t="s">
        <v>996</v>
      </c>
    </row>
    <row r="173" spans="1:17" s="21" customFormat="1" ht="12.75">
      <c r="A173" s="69">
        <v>41812</v>
      </c>
      <c r="B173" s="2" t="s">
        <v>212</v>
      </c>
      <c r="C173" s="68" t="s">
        <v>943</v>
      </c>
      <c r="D173" s="1" t="s">
        <v>944</v>
      </c>
      <c r="E173" s="2" t="s">
        <v>837</v>
      </c>
      <c r="F173" s="70" t="s">
        <v>946</v>
      </c>
      <c r="G173" s="70">
        <v>59</v>
      </c>
      <c r="H173" s="70"/>
      <c r="I173" s="1"/>
      <c r="J173" s="1"/>
      <c r="K173" t="s">
        <v>943</v>
      </c>
      <c r="L173" s="1" t="s">
        <v>519</v>
      </c>
      <c r="M173" s="2" t="s">
        <v>213</v>
      </c>
      <c r="N173" s="59" t="str">
        <f>HYPERLINK(M173)</f>
        <v>http://www.freiepresse.de/NACHRICHTEN/SACHSEN/Radfahrer-stirbt-nach-Sturz-in-Ostsachsen-artikel8871349.php</v>
      </c>
      <c r="P173" s="60">
        <f>HYPERLINK(O173)</f>
      </c>
      <c r="Q173" s="182" t="s">
        <v>996</v>
      </c>
    </row>
    <row r="174" spans="1:17" s="21" customFormat="1" ht="12.75">
      <c r="A174" s="69">
        <v>41813</v>
      </c>
      <c r="B174" s="2" t="s">
        <v>216</v>
      </c>
      <c r="C174" s="68" t="s">
        <v>943</v>
      </c>
      <c r="D174" s="1" t="s">
        <v>944</v>
      </c>
      <c r="E174" s="2" t="s">
        <v>217</v>
      </c>
      <c r="F174" s="1" t="s">
        <v>946</v>
      </c>
      <c r="G174" s="70">
        <v>79</v>
      </c>
      <c r="H174" s="70"/>
      <c r="I174" s="1"/>
      <c r="J174" s="1" t="s">
        <v>958</v>
      </c>
      <c r="K174" t="s">
        <v>943</v>
      </c>
      <c r="L174" s="1" t="s">
        <v>519</v>
      </c>
      <c r="M174" s="2" t="s">
        <v>218</v>
      </c>
      <c r="N174" s="59" t="str">
        <f>HYPERLINK(M174)</f>
        <v>http://www.merkur-online.de/lokales/garmisch-partenkirchen/landkreis/polizei-findet-vermissten-radler-grossweil-3648754.html</v>
      </c>
      <c r="P174" s="60">
        <f>HYPERLINK(O174)</f>
      </c>
      <c r="Q174" s="182" t="s">
        <v>996</v>
      </c>
    </row>
    <row r="175" spans="1:17" s="21" customFormat="1" ht="12.75">
      <c r="A175" s="69">
        <v>41814</v>
      </c>
      <c r="B175" s="2" t="s">
        <v>219</v>
      </c>
      <c r="C175" s="174" t="s">
        <v>681</v>
      </c>
      <c r="D175" s="1" t="s">
        <v>944</v>
      </c>
      <c r="E175" s="2" t="s">
        <v>220</v>
      </c>
      <c r="F175" s="70" t="s">
        <v>946</v>
      </c>
      <c r="G175" s="70">
        <v>71</v>
      </c>
      <c r="H175" s="70">
        <v>26</v>
      </c>
      <c r="I175" s="1"/>
      <c r="J175" s="1"/>
      <c r="K175" t="s">
        <v>1032</v>
      </c>
      <c r="L175" s="1" t="s">
        <v>958</v>
      </c>
      <c r="M175" s="2" t="s">
        <v>1181</v>
      </c>
      <c r="N175" s="59" t="str">
        <f>HYPERLINK(M175)</f>
        <v>http://www.thueringer-allgemeine.de/web/zgt/leben/blaulicht/detail/-/specific/Radfahrer-stirbt-nach-Kollision-mit-Motorrad-bei-Stadtroda-Strasse-fuer-Stunden-1506849705</v>
      </c>
      <c r="P175" s="60">
        <f>HYPERLINK(O175)</f>
      </c>
      <c r="Q175" s="182" t="s">
        <v>996</v>
      </c>
    </row>
    <row r="176" spans="1:17" s="21" customFormat="1" ht="12.75">
      <c r="A176" s="69">
        <v>41820</v>
      </c>
      <c r="B176" s="2" t="s">
        <v>52</v>
      </c>
      <c r="C176" s="121" t="s">
        <v>954</v>
      </c>
      <c r="D176" s="1" t="s">
        <v>950</v>
      </c>
      <c r="E176" s="2" t="s">
        <v>955</v>
      </c>
      <c r="F176" s="70" t="s">
        <v>946</v>
      </c>
      <c r="G176" s="70">
        <v>63</v>
      </c>
      <c r="H176" s="70">
        <v>48</v>
      </c>
      <c r="I176" s="1"/>
      <c r="J176" s="1"/>
      <c r="K176" t="s">
        <v>955</v>
      </c>
      <c r="L176" s="1" t="s">
        <v>958</v>
      </c>
      <c r="M176" s="2" t="s">
        <v>1185</v>
      </c>
      <c r="N176" s="59" t="str">
        <f>HYPERLINK(M176)</f>
        <v>http://mindelmedia-news.de/memmingen-fahhradfahrer-von-lkw-erfasst-radfahrer-toedlich-verletzt/</v>
      </c>
      <c r="P176" s="60">
        <f>HYPERLINK(O176)</f>
      </c>
      <c r="Q176" s="182" t="s">
        <v>944</v>
      </c>
    </row>
    <row r="177" spans="1:17" s="21" customFormat="1" ht="12.75">
      <c r="A177" s="69">
        <v>41820</v>
      </c>
      <c r="B177" s="2" t="s">
        <v>1186</v>
      </c>
      <c r="C177" s="121" t="s">
        <v>954</v>
      </c>
      <c r="D177" s="1" t="s">
        <v>950</v>
      </c>
      <c r="E177" s="2" t="s">
        <v>1187</v>
      </c>
      <c r="F177" s="70" t="s">
        <v>946</v>
      </c>
      <c r="G177" s="70">
        <v>42</v>
      </c>
      <c r="H177" s="70">
        <v>62</v>
      </c>
      <c r="I177" s="1"/>
      <c r="J177" s="1"/>
      <c r="K177" t="s">
        <v>955</v>
      </c>
      <c r="L177" s="1" t="s">
        <v>958</v>
      </c>
      <c r="M177" s="2" t="s">
        <v>1188</v>
      </c>
      <c r="N177" s="59" t="str">
        <f>HYPERLINK(M177)</f>
        <v>http://www.derwesten.de/staedte/oberhausen/radfahrer-stirbt-nach-verkehrsunfall-mit-lkw-in-oberhausen-id9539044.html</v>
      </c>
      <c r="P177" s="60">
        <f>HYPERLINK(O177)</f>
      </c>
      <c r="Q177" s="182" t="s">
        <v>944</v>
      </c>
    </row>
    <row r="178" spans="1:17" s="21" customFormat="1" ht="12.75">
      <c r="A178" s="69">
        <v>41820</v>
      </c>
      <c r="B178" s="2" t="s">
        <v>1182</v>
      </c>
      <c r="C178" s="1" t="s">
        <v>686</v>
      </c>
      <c r="D178" s="1" t="s">
        <v>944</v>
      </c>
      <c r="E178" s="2" t="s">
        <v>1183</v>
      </c>
      <c r="F178" s="1" t="s">
        <v>956</v>
      </c>
      <c r="G178" s="70">
        <v>64</v>
      </c>
      <c r="H178" s="70">
        <v>28</v>
      </c>
      <c r="I178" s="1"/>
      <c r="J178" s="1"/>
      <c r="K178" t="s">
        <v>683</v>
      </c>
      <c r="L178" s="1" t="s">
        <v>519</v>
      </c>
      <c r="M178" s="2" t="s">
        <v>1184</v>
      </c>
      <c r="N178" s="59" t="str">
        <f>HYPERLINK(M178)</f>
        <v>http://www.sz-online.de/sachsen/radfahrerin-in-nordsachsen-bei-verkehrsunfall-getoetet--2871572.html</v>
      </c>
      <c r="P178" s="60">
        <f>HYPERLINK(O178)</f>
      </c>
      <c r="Q178" s="182" t="s">
        <v>944</v>
      </c>
    </row>
    <row r="179" spans="1:17" s="21" customFormat="1" ht="12.75">
      <c r="A179" s="69">
        <v>41821</v>
      </c>
      <c r="B179" s="2" t="s">
        <v>953</v>
      </c>
      <c r="C179" s="62" t="s">
        <v>702</v>
      </c>
      <c r="D179" s="1" t="s">
        <v>950</v>
      </c>
      <c r="E179" s="2" t="s">
        <v>1189</v>
      </c>
      <c r="F179" s="70" t="s">
        <v>946</v>
      </c>
      <c r="G179" s="70">
        <v>68</v>
      </c>
      <c r="H179" s="70">
        <v>66</v>
      </c>
      <c r="I179" s="1"/>
      <c r="J179" s="1"/>
      <c r="K179" t="s">
        <v>683</v>
      </c>
      <c r="L179" s="1" t="s">
        <v>519</v>
      </c>
      <c r="M179" s="2" t="s">
        <v>21</v>
      </c>
      <c r="N179" s="59" t="str">
        <f>HYPERLINK(M179)</f>
        <v>https://mapsengine.google.com/map/viewer?mid=zV9fayfCTzM4.k99Az98xOd-M</v>
      </c>
      <c r="O179" s="21" t="s">
        <v>1190</v>
      </c>
      <c r="P179" s="60" t="str">
        <f>HYPERLINK(O179)</f>
        <v>http://goo.gl/maps/8wCIn</v>
      </c>
      <c r="Q179" s="182" t="s">
        <v>944</v>
      </c>
    </row>
    <row r="180" spans="1:17" s="21" customFormat="1" ht="12.75">
      <c r="A180" s="69">
        <v>41821</v>
      </c>
      <c r="B180" s="2" t="s">
        <v>160</v>
      </c>
      <c r="C180" s="68" t="s">
        <v>943</v>
      </c>
      <c r="D180" s="1" t="s">
        <v>950</v>
      </c>
      <c r="E180" s="2" t="s">
        <v>1191</v>
      </c>
      <c r="F180" s="70" t="s">
        <v>946</v>
      </c>
      <c r="G180" s="70">
        <v>73</v>
      </c>
      <c r="H180" s="70"/>
      <c r="I180" s="1"/>
      <c r="J180" s="1"/>
      <c r="K180" t="s">
        <v>943</v>
      </c>
      <c r="L180" s="1" t="s">
        <v>519</v>
      </c>
      <c r="M180" s="2" t="s">
        <v>1192</v>
      </c>
      <c r="N180" s="59" t="str">
        <f>HYPERLINK(M180)</f>
        <v>http://www.abendzeitung-muenchen.de/inhalt.unfall-in-bogenhausen-nach-sturz-radfahrer-73-verstorben.26c04a1e-2541-49a8-95af-78ad02d62c82.html</v>
      </c>
      <c r="P180" s="60">
        <f>HYPERLINK(O180)</f>
      </c>
      <c r="Q180" s="182" t="s">
        <v>996</v>
      </c>
    </row>
    <row r="181" spans="1:17" s="21" customFormat="1" ht="12.75">
      <c r="A181" s="69">
        <v>41821</v>
      </c>
      <c r="B181" s="2" t="s">
        <v>1193</v>
      </c>
      <c r="C181" s="68" t="s">
        <v>943</v>
      </c>
      <c r="D181" s="1" t="s">
        <v>944</v>
      </c>
      <c r="E181" s="2"/>
      <c r="F181" s="1" t="s">
        <v>946</v>
      </c>
      <c r="G181" s="70">
        <v>69</v>
      </c>
      <c r="H181" s="70"/>
      <c r="I181" s="1"/>
      <c r="J181" s="1" t="s">
        <v>958</v>
      </c>
      <c r="K181" t="s">
        <v>943</v>
      </c>
      <c r="L181" s="1" t="s">
        <v>958</v>
      </c>
      <c r="M181" s="2" t="s">
        <v>1194</v>
      </c>
      <c r="N181" s="59" t="str">
        <f>HYPERLINK(M181)</f>
        <v>http://www.kreiszeitung-wochenblatt.de/winsen/blaulicht/radfahrer-lag-leblos-auf-gehweg-d41864.html</v>
      </c>
      <c r="P181" s="60">
        <f>HYPERLINK(O181)</f>
      </c>
      <c r="Q181" s="182" t="s">
        <v>996</v>
      </c>
    </row>
    <row r="182" spans="1:17" s="21" customFormat="1" ht="12.75">
      <c r="A182" s="69">
        <v>41822</v>
      </c>
      <c r="B182" s="2" t="s">
        <v>960</v>
      </c>
      <c r="C182" s="68" t="s">
        <v>943</v>
      </c>
      <c r="D182" s="1" t="s">
        <v>950</v>
      </c>
      <c r="E182" s="2" t="s">
        <v>1195</v>
      </c>
      <c r="F182" s="70" t="s">
        <v>946</v>
      </c>
      <c r="G182" s="70">
        <v>64</v>
      </c>
      <c r="H182" s="70"/>
      <c r="I182" s="1"/>
      <c r="J182" s="1"/>
      <c r="K182" t="s">
        <v>943</v>
      </c>
      <c r="L182" s="1" t="s">
        <v>956</v>
      </c>
      <c r="M182" s="2" t="s">
        <v>1166</v>
      </c>
      <c r="N182" s="59" t="str">
        <f>HYPERLINK(M182)</f>
        <v>http://www.rp-online.de/nrw/staedte/duisburg/radfahrer-toedlich-verunglueckt-aid-1.4358032</v>
      </c>
      <c r="P182" s="60">
        <f>HYPERLINK(O182)</f>
      </c>
      <c r="Q182" s="182" t="s">
        <v>996</v>
      </c>
    </row>
    <row r="183" spans="1:17" s="21" customFormat="1" ht="12.75">
      <c r="A183" s="69">
        <v>41824</v>
      </c>
      <c r="B183" s="2" t="s">
        <v>1167</v>
      </c>
      <c r="C183" s="173" t="s">
        <v>677</v>
      </c>
      <c r="D183" s="1" t="s">
        <v>944</v>
      </c>
      <c r="E183" s="2" t="s">
        <v>1168</v>
      </c>
      <c r="F183" s="70" t="s">
        <v>946</v>
      </c>
      <c r="G183" s="70">
        <v>86</v>
      </c>
      <c r="H183" s="70">
        <v>53</v>
      </c>
      <c r="I183" s="1"/>
      <c r="J183" s="1"/>
      <c r="K183" t="s">
        <v>955</v>
      </c>
      <c r="L183" s="1" t="s">
        <v>958</v>
      </c>
      <c r="M183" s="2" t="s">
        <v>1169</v>
      </c>
      <c r="N183" s="59" t="str">
        <f>HYPERLINK(M183)</f>
        <v>http://www.nwm-tv.de/index.php?article_id=54&amp;news=5698</v>
      </c>
      <c r="P183" s="60">
        <f>HYPERLINK(O183)</f>
      </c>
      <c r="Q183" s="182" t="s">
        <v>996</v>
      </c>
    </row>
    <row r="184" spans="1:17" s="21" customFormat="1" ht="12.75">
      <c r="A184" s="69">
        <v>41824</v>
      </c>
      <c r="B184" s="2" t="s">
        <v>1170</v>
      </c>
      <c r="C184" s="1" t="s">
        <v>686</v>
      </c>
      <c r="D184" s="1" t="s">
        <v>950</v>
      </c>
      <c r="E184" s="2" t="s">
        <v>1171</v>
      </c>
      <c r="F184" s="1" t="s">
        <v>956</v>
      </c>
      <c r="G184" s="70">
        <v>35</v>
      </c>
      <c r="H184" s="70"/>
      <c r="I184" s="1"/>
      <c r="J184" s="1"/>
      <c r="K184" t="s">
        <v>955</v>
      </c>
      <c r="L184" s="1" t="s">
        <v>958</v>
      </c>
      <c r="M184" s="2" t="s">
        <v>1172</v>
      </c>
      <c r="N184" s="59" t="str">
        <f>HYPERLINK(M184)</f>
        <v>http://www.mz-web.de/aschersleben/von-lastwagen-ueberrollt-radfahrerin-stirbt-nach-sturz-in-calbe,20640874,27707410.html</v>
      </c>
      <c r="P184" s="60">
        <f>HYPERLINK(O184)</f>
      </c>
      <c r="Q184" s="182" t="s">
        <v>996</v>
      </c>
    </row>
    <row r="185" spans="1:17" s="21" customFormat="1" ht="12.75">
      <c r="A185" s="69">
        <v>41824</v>
      </c>
      <c r="B185" s="2" t="s">
        <v>1173</v>
      </c>
      <c r="C185" s="1" t="s">
        <v>686</v>
      </c>
      <c r="D185" s="1" t="s">
        <v>950</v>
      </c>
      <c r="E185" s="2" t="s">
        <v>478</v>
      </c>
      <c r="F185" s="70" t="s">
        <v>946</v>
      </c>
      <c r="G185" s="70">
        <v>29</v>
      </c>
      <c r="H185" s="70">
        <v>38</v>
      </c>
      <c r="I185" s="1" t="s">
        <v>1052</v>
      </c>
      <c r="J185" s="1"/>
      <c r="K185" t="s">
        <v>683</v>
      </c>
      <c r="L185" s="1" t="s">
        <v>519</v>
      </c>
      <c r="M185" s="2" t="s">
        <v>479</v>
      </c>
      <c r="N185" s="59" t="str">
        <f>HYPERLINK(M185)</f>
        <v>http://www.op-online.de/lokales/hessen/uebersehen-rennradfahrer-stirbt-nach-unfall-kassel-3676938.html</v>
      </c>
      <c r="P185" s="60">
        <f>HYPERLINK(O185)</f>
      </c>
      <c r="Q185" s="182" t="s">
        <v>944</v>
      </c>
    </row>
    <row r="186" spans="1:17" s="21" customFormat="1" ht="12.75">
      <c r="A186" s="69">
        <v>41824</v>
      </c>
      <c r="B186" s="2" t="s">
        <v>483</v>
      </c>
      <c r="C186" s="174" t="s">
        <v>681</v>
      </c>
      <c r="D186" s="1" t="s">
        <v>950</v>
      </c>
      <c r="E186" s="2" t="s">
        <v>484</v>
      </c>
      <c r="F186" s="70" t="s">
        <v>946</v>
      </c>
      <c r="G186" s="70">
        <v>63</v>
      </c>
      <c r="H186" s="70">
        <v>55</v>
      </c>
      <c r="I186" s="1" t="s">
        <v>957</v>
      </c>
      <c r="J186" s="1"/>
      <c r="K186" t="s">
        <v>683</v>
      </c>
      <c r="L186" s="1" t="s">
        <v>958</v>
      </c>
      <c r="M186" s="2" t="s">
        <v>485</v>
      </c>
      <c r="N186" s="59" t="str">
        <f>HYPERLINK(M186)</f>
        <v>http://www.merkur-online.de/lokales/region-tegernsee/kreuth/radler-wiessee-lebensgefaehrlich-verletzt-3666890.html</v>
      </c>
      <c r="O186" s="21" t="s">
        <v>486</v>
      </c>
      <c r="P186" s="60" t="str">
        <f>HYPERLINK(O186)</f>
        <v>http://goo.gl/maps/QmXhQ</v>
      </c>
      <c r="Q186" s="182" t="s">
        <v>996</v>
      </c>
    </row>
    <row r="187" spans="1:17" s="21" customFormat="1" ht="12.75">
      <c r="A187" s="69">
        <v>41824</v>
      </c>
      <c r="B187" s="2" t="s">
        <v>480</v>
      </c>
      <c r="C187" s="68" t="s">
        <v>943</v>
      </c>
      <c r="D187" s="1" t="s">
        <v>950</v>
      </c>
      <c r="E187" s="2" t="s">
        <v>481</v>
      </c>
      <c r="F187" s="1" t="s">
        <v>956</v>
      </c>
      <c r="G187" s="70">
        <v>71</v>
      </c>
      <c r="H187" s="70"/>
      <c r="I187" s="1"/>
      <c r="J187" s="1"/>
      <c r="K187" t="s">
        <v>943</v>
      </c>
      <c r="L187" s="1" t="s">
        <v>956</v>
      </c>
      <c r="M187" s="2" t="s">
        <v>482</v>
      </c>
      <c r="N187" s="59" t="str">
        <f>HYPERLINK(M187)</f>
        <v>http://www.merkur-online.de/lokales/region-miesbach/schliersee/sturz-fahrrad-3674837.html</v>
      </c>
      <c r="P187" s="60">
        <f>HYPERLINK(O187)</f>
      </c>
      <c r="Q187" s="182" t="s">
        <v>996</v>
      </c>
    </row>
    <row r="188" spans="1:17" s="21" customFormat="1" ht="12.75">
      <c r="A188" s="69">
        <v>41825</v>
      </c>
      <c r="B188" s="2" t="s">
        <v>487</v>
      </c>
      <c r="C188" s="1" t="s">
        <v>686</v>
      </c>
      <c r="D188" s="1" t="s">
        <v>944</v>
      </c>
      <c r="E188" s="2" t="s">
        <v>488</v>
      </c>
      <c r="F188" s="70" t="s">
        <v>956</v>
      </c>
      <c r="G188" s="70">
        <v>77</v>
      </c>
      <c r="H188" s="70">
        <v>22</v>
      </c>
      <c r="I188" s="1"/>
      <c r="J188" s="1"/>
      <c r="K188" t="s">
        <v>683</v>
      </c>
      <c r="L188" s="1" t="s">
        <v>519</v>
      </c>
      <c r="M188" s="2" t="s">
        <v>489</v>
      </c>
      <c r="N188" s="59" t="str">
        <f>HYPERLINK(M188)</f>
        <v>http://www.die-glocke.de/lokalnachrichten/kreisguetersloh/77-jaehrige-Radfahrerin-toedlich-verletzt-e3bcb78f-39f3-4be5-a30b-667f84f20131-ds</v>
      </c>
      <c r="O188" s="21" t="s">
        <v>251</v>
      </c>
      <c r="P188" s="60" t="str">
        <f>HYPERLINK(O188)</f>
        <v>https://maps.google.de/maps?q=L%C3%BCmernweg,+Rheda-Wiedenbr%C3%BCck&amp;hl=de&amp;ie=UTF8&amp;ll=51.811706,8.293498&amp;spn=0.008238,0.01929&amp;sll=52.424512,13.276119&amp;sspn=0.032713,0.077162&amp;oq=l%C3%BCmernw&amp;hnear=L%C3%BCmernweg,+33378+Rheda-Wiedenbr%C3%BCck&amp;t=h&amp;z=16</v>
      </c>
      <c r="Q188" s="182" t="s">
        <v>996</v>
      </c>
    </row>
    <row r="189" spans="1:17" s="21" customFormat="1" ht="12.75">
      <c r="A189" s="69">
        <v>41827</v>
      </c>
      <c r="B189" s="2" t="s">
        <v>1128</v>
      </c>
      <c r="C189" s="122" t="s">
        <v>949</v>
      </c>
      <c r="D189" s="1" t="s">
        <v>944</v>
      </c>
      <c r="E189" s="2" t="s">
        <v>140</v>
      </c>
      <c r="F189" s="70" t="s">
        <v>946</v>
      </c>
      <c r="G189" s="70">
        <v>76</v>
      </c>
      <c r="H189" s="70"/>
      <c r="I189" s="1"/>
      <c r="J189" s="1"/>
      <c r="K189" t="s">
        <v>713</v>
      </c>
      <c r="L189" s="1" t="s">
        <v>956</v>
      </c>
      <c r="M189" s="2" t="s">
        <v>1210</v>
      </c>
      <c r="N189" s="59" t="str">
        <f>HYPERLINK(M189)</f>
        <v>http://www.augsburger-allgemeine.de/landsberg/Radfahrer-stirbt-an-Bahnuebergang-id30501702.html</v>
      </c>
      <c r="P189" s="60">
        <f>HYPERLINK(O189)</f>
      </c>
      <c r="Q189" s="182" t="s">
        <v>996</v>
      </c>
    </row>
    <row r="190" spans="1:17" s="21" customFormat="1" ht="12.75">
      <c r="A190" s="69">
        <v>41827</v>
      </c>
      <c r="B190" s="2" t="s">
        <v>425</v>
      </c>
      <c r="C190" s="1" t="s">
        <v>686</v>
      </c>
      <c r="D190" s="1" t="s">
        <v>950</v>
      </c>
      <c r="E190" s="2" t="s">
        <v>426</v>
      </c>
      <c r="F190" s="1" t="s">
        <v>956</v>
      </c>
      <c r="G190" s="70">
        <v>72</v>
      </c>
      <c r="H190" s="70">
        <v>19</v>
      </c>
      <c r="I190" s="1"/>
      <c r="J190" s="1"/>
      <c r="K190" t="s">
        <v>683</v>
      </c>
      <c r="L190" s="1" t="s">
        <v>958</v>
      </c>
      <c r="M190" s="2" t="s">
        <v>427</v>
      </c>
      <c r="N190" s="59" t="str">
        <f>HYPERLINK(M190)</f>
        <v>http://www.haz.de/Hannover/Aus-der-Region/Seelze/Nachrichten/72-jaehrige-Radfahrerin-stirbt-nach-Unfall-in-Seelze-Letter</v>
      </c>
      <c r="P190" s="60">
        <f>HYPERLINK(O190)</f>
      </c>
      <c r="Q190" s="182" t="s">
        <v>996</v>
      </c>
    </row>
    <row r="191" spans="1:17" s="21" customFormat="1" ht="12.75">
      <c r="A191" s="69">
        <v>41827</v>
      </c>
      <c r="B191" s="2" t="s">
        <v>1213</v>
      </c>
      <c r="C191" s="120" t="s">
        <v>29</v>
      </c>
      <c r="D191" s="1" t="s">
        <v>944</v>
      </c>
      <c r="E191" s="2" t="s">
        <v>1214</v>
      </c>
      <c r="F191" s="70" t="s">
        <v>946</v>
      </c>
      <c r="G191" s="70">
        <v>55</v>
      </c>
      <c r="H191" s="70">
        <v>37</v>
      </c>
      <c r="I191" s="1"/>
      <c r="J191" s="1"/>
      <c r="K191" t="s">
        <v>683</v>
      </c>
      <c r="L191" s="1" t="s">
        <v>958</v>
      </c>
      <c r="M191" s="2" t="s">
        <v>424</v>
      </c>
      <c r="N191" s="59" t="str">
        <f>HYPERLINK(M191)</f>
        <v>http://havelstadt-brandenburg.de/4-polizeimeldungen/1176-1176-brandenburg-an-der-havel-radfahrer-nach-kollision-mit-pkw-verstorben</v>
      </c>
      <c r="P191" s="60">
        <f>HYPERLINK(O191)</f>
      </c>
      <c r="Q191" s="182" t="s">
        <v>996</v>
      </c>
    </row>
    <row r="192" spans="1:17" s="21" customFormat="1" ht="12.75">
      <c r="A192" s="69">
        <v>41827</v>
      </c>
      <c r="B192" s="2" t="s">
        <v>1211</v>
      </c>
      <c r="C192" s="62" t="s">
        <v>702</v>
      </c>
      <c r="D192" s="1" t="s">
        <v>944</v>
      </c>
      <c r="E192" s="2"/>
      <c r="F192" s="70" t="s">
        <v>946</v>
      </c>
      <c r="G192" s="70">
        <v>14</v>
      </c>
      <c r="H192" s="70">
        <v>44</v>
      </c>
      <c r="I192" s="1"/>
      <c r="J192" s="1"/>
      <c r="K192" t="s">
        <v>683</v>
      </c>
      <c r="L192" s="1" t="s">
        <v>519</v>
      </c>
      <c r="M192" s="2" t="s">
        <v>1212</v>
      </c>
      <c r="N192" s="59" t="str">
        <f>HYPERLINK(M192)</f>
        <v>http://www.prosos.org/sosnews1093775.html</v>
      </c>
      <c r="P192" s="60">
        <f>HYPERLINK(O192)</f>
      </c>
      <c r="Q192" s="182" t="s">
        <v>944</v>
      </c>
    </row>
    <row r="193" spans="1:17" s="21" customFormat="1" ht="12.75">
      <c r="A193" s="69">
        <v>41827</v>
      </c>
      <c r="B193" s="2" t="s">
        <v>252</v>
      </c>
      <c r="C193" s="68" t="s">
        <v>943</v>
      </c>
      <c r="D193" s="1" t="s">
        <v>944</v>
      </c>
      <c r="E193" s="2" t="s">
        <v>612</v>
      </c>
      <c r="F193" s="70" t="s">
        <v>946</v>
      </c>
      <c r="G193" s="70">
        <v>59</v>
      </c>
      <c r="H193" s="70"/>
      <c r="I193" s="1"/>
      <c r="J193" s="1"/>
      <c r="K193" t="s">
        <v>943</v>
      </c>
      <c r="L193" s="1" t="s">
        <v>956</v>
      </c>
      <c r="M193" s="2" t="s">
        <v>253</v>
      </c>
      <c r="N193" s="59" t="str">
        <f>HYPERLINK(M193)</f>
        <v>http://www.presseportal.de/polizeipresse/pm/110969/2778577/pol-aa-stoedtlen-am-morgen-verletzter-radfahrer-verstorben</v>
      </c>
      <c r="P193" s="60">
        <f>HYPERLINK(O193)</f>
      </c>
      <c r="Q193" s="182" t="s">
        <v>996</v>
      </c>
    </row>
    <row r="194" spans="1:17" s="21" customFormat="1" ht="12.75">
      <c r="A194" s="69">
        <v>41828</v>
      </c>
      <c r="B194" s="2" t="s">
        <v>428</v>
      </c>
      <c r="C194" s="173" t="s">
        <v>677</v>
      </c>
      <c r="D194" s="1" t="s">
        <v>950</v>
      </c>
      <c r="E194" s="2" t="s">
        <v>429</v>
      </c>
      <c r="F194" s="70" t="s">
        <v>946</v>
      </c>
      <c r="G194" s="70">
        <v>33</v>
      </c>
      <c r="H194" s="70">
        <v>56</v>
      </c>
      <c r="I194" s="1"/>
      <c r="J194" s="1"/>
      <c r="K194" t="s">
        <v>955</v>
      </c>
      <c r="L194" s="1" t="s">
        <v>519</v>
      </c>
      <c r="M194" s="2" t="s">
        <v>430</v>
      </c>
      <c r="N194" s="59" t="str">
        <f>HYPERLINK(M194)</f>
        <v>http://www1.wdr.de/studio/aachen/nrwinfos/nachrichten/studios57858.html</v>
      </c>
      <c r="P194" s="60">
        <f>HYPERLINK(O194)</f>
      </c>
      <c r="Q194" s="182" t="s">
        <v>944</v>
      </c>
    </row>
    <row r="195" spans="1:17" s="21" customFormat="1" ht="12.75">
      <c r="A195" s="69">
        <v>41829</v>
      </c>
      <c r="B195" s="2" t="s">
        <v>433</v>
      </c>
      <c r="C195" s="68" t="s">
        <v>943</v>
      </c>
      <c r="D195" s="1" t="s">
        <v>944</v>
      </c>
      <c r="E195" s="2" t="s">
        <v>434</v>
      </c>
      <c r="F195" s="1" t="s">
        <v>946</v>
      </c>
      <c r="G195" s="70">
        <v>65</v>
      </c>
      <c r="H195" s="70"/>
      <c r="I195" s="1"/>
      <c r="J195" s="1"/>
      <c r="K195" t="s">
        <v>943</v>
      </c>
      <c r="L195" s="1" t="s">
        <v>519</v>
      </c>
      <c r="M195" s="2" t="s">
        <v>435</v>
      </c>
      <c r="N195" s="59" t="str">
        <f>HYPERLINK(M195)</f>
        <v>http://www.abendzeitung-muenchen.de/inhalt.aying-herzinfarkt-radler-tot-neben-fahrrad-aufgefunden.189831b2-fe28-4c9b-b1d3-c6295a64cc23.html</v>
      </c>
      <c r="P195" s="60">
        <f>HYPERLINK(O195)</f>
      </c>
      <c r="Q195" s="182" t="s">
        <v>996</v>
      </c>
    </row>
    <row r="196" spans="1:17" s="21" customFormat="1" ht="12.75">
      <c r="A196" s="69">
        <v>41829</v>
      </c>
      <c r="B196" s="2" t="s">
        <v>431</v>
      </c>
      <c r="C196" s="68" t="s">
        <v>943</v>
      </c>
      <c r="D196" s="1" t="s">
        <v>950</v>
      </c>
      <c r="E196" s="2"/>
      <c r="F196" s="1" t="s">
        <v>956</v>
      </c>
      <c r="G196" s="70">
        <v>89</v>
      </c>
      <c r="H196" s="70"/>
      <c r="I196" s="1"/>
      <c r="J196" s="1"/>
      <c r="K196" t="s">
        <v>943</v>
      </c>
      <c r="L196" s="1" t="s">
        <v>519</v>
      </c>
      <c r="M196" s="2" t="s">
        <v>432</v>
      </c>
      <c r="N196" s="59" t="str">
        <f>HYPERLINK(M196)</f>
        <v>https://www.weissblau.de/artikel/polizeibericht-vom-13072014-u-schwere-radunf-lle-1-frau-verstorben-raser-mit-ber-100-kmh</v>
      </c>
      <c r="P196" s="60">
        <f>HYPERLINK(O196)</f>
      </c>
      <c r="Q196" s="182" t="s">
        <v>996</v>
      </c>
    </row>
    <row r="197" spans="1:17" s="21" customFormat="1" ht="12.75">
      <c r="A197" s="69">
        <v>41830</v>
      </c>
      <c r="B197" s="2" t="s">
        <v>717</v>
      </c>
      <c r="C197" s="173" t="s">
        <v>677</v>
      </c>
      <c r="D197" s="1" t="s">
        <v>950</v>
      </c>
      <c r="E197" s="2" t="s">
        <v>442</v>
      </c>
      <c r="F197" s="70" t="s">
        <v>946</v>
      </c>
      <c r="G197" s="70">
        <v>81</v>
      </c>
      <c r="H197" s="70">
        <v>86</v>
      </c>
      <c r="I197" s="1"/>
      <c r="J197" s="1"/>
      <c r="K197" t="s">
        <v>683</v>
      </c>
      <c r="L197" s="1" t="s">
        <v>958</v>
      </c>
      <c r="M197" s="2" t="s">
        <v>443</v>
      </c>
      <c r="N197" s="59" t="str">
        <f>HYPERLINK(M197)</f>
        <v>https://www.polizei.rlp.de/internet/nav/f6a/presse.jsp?uMen=f6a70d73-c9a2-b001-be59-2680a525fe06&amp;sel_uCon=f4330984-4893-6741-c5ec-3f1f282c266d&amp;page=1&amp;pagesize=10</v>
      </c>
      <c r="P197" s="60">
        <f>HYPERLINK(O197)</f>
      </c>
      <c r="Q197" s="182" t="s">
        <v>944</v>
      </c>
    </row>
    <row r="198" spans="1:17" s="21" customFormat="1" ht="12.75">
      <c r="A198" s="69">
        <v>41830</v>
      </c>
      <c r="B198" s="2" t="s">
        <v>440</v>
      </c>
      <c r="C198" s="173" t="s">
        <v>677</v>
      </c>
      <c r="D198" s="1" t="s">
        <v>950</v>
      </c>
      <c r="E198" s="2" t="s">
        <v>839</v>
      </c>
      <c r="F198" s="1" t="s">
        <v>956</v>
      </c>
      <c r="G198" s="70">
        <v>89</v>
      </c>
      <c r="H198" s="70">
        <v>62</v>
      </c>
      <c r="I198" s="1"/>
      <c r="J198" s="1"/>
      <c r="K198" t="s">
        <v>683</v>
      </c>
      <c r="L198" s="1" t="s">
        <v>519</v>
      </c>
      <c r="M198" s="2" t="s">
        <v>441</v>
      </c>
      <c r="N198" s="59" t="str">
        <f>HYPERLINK(M198)</f>
        <v>http://www.kle-point.de/aktuell/neuigkeiten/eintrag.php?eintrag_id=118583</v>
      </c>
      <c r="P198" s="60">
        <f>HYPERLINK(O198)</f>
      </c>
      <c r="Q198" s="182" t="s">
        <v>996</v>
      </c>
    </row>
    <row r="199" spans="1:17" s="21" customFormat="1" ht="12.75">
      <c r="A199" s="69">
        <v>41830</v>
      </c>
      <c r="B199" s="2" t="s">
        <v>436</v>
      </c>
      <c r="C199" s="68" t="s">
        <v>943</v>
      </c>
      <c r="D199" s="1" t="s">
        <v>950</v>
      </c>
      <c r="E199" s="2" t="s">
        <v>1006</v>
      </c>
      <c r="F199" s="70" t="s">
        <v>946</v>
      </c>
      <c r="G199" s="70">
        <v>39</v>
      </c>
      <c r="H199" s="70"/>
      <c r="I199" s="1" t="s">
        <v>957</v>
      </c>
      <c r="J199" s="1"/>
      <c r="K199" t="s">
        <v>943</v>
      </c>
      <c r="L199" s="1" t="s">
        <v>519</v>
      </c>
      <c r="M199" s="2" t="s">
        <v>437</v>
      </c>
      <c r="N199" s="59" t="str">
        <f>HYPERLINK(M199)</f>
        <v>http://www.stimme.de/polizei/suedwesten/Radfahrer-stirbt-bei-Sturz;art1495,3136606</v>
      </c>
      <c r="P199" s="60">
        <f>HYPERLINK(O199)</f>
      </c>
      <c r="Q199" s="182" t="s">
        <v>996</v>
      </c>
    </row>
    <row r="200" spans="1:17" s="21" customFormat="1" ht="12.75">
      <c r="A200" s="69">
        <v>41830</v>
      </c>
      <c r="B200" s="2" t="s">
        <v>438</v>
      </c>
      <c r="C200" s="68" t="s">
        <v>943</v>
      </c>
      <c r="D200" s="1" t="s">
        <v>950</v>
      </c>
      <c r="E200" s="2" t="s">
        <v>945</v>
      </c>
      <c r="F200" s="1" t="s">
        <v>946</v>
      </c>
      <c r="G200" s="70">
        <v>55</v>
      </c>
      <c r="H200" s="70"/>
      <c r="I200" s="1"/>
      <c r="J200" s="1"/>
      <c r="K200" t="s">
        <v>943</v>
      </c>
      <c r="L200" s="1" t="s">
        <v>519</v>
      </c>
      <c r="M200" s="2" t="s">
        <v>439</v>
      </c>
      <c r="N200" s="59" t="str">
        <f>HYPERLINK(M200)</f>
        <v>http://www.wn.de/Muensterland/Kreis-Borken/Gronau/1646770-Vermutlich-Zusammenbruch-als-Ursache-Mann-faellt-tot-vom-Fahrrad</v>
      </c>
      <c r="P200" s="60">
        <f>HYPERLINK(O200)</f>
      </c>
      <c r="Q200" s="182" t="s">
        <v>996</v>
      </c>
    </row>
    <row r="201" spans="1:17" s="21" customFormat="1" ht="12.75">
      <c r="A201" s="69">
        <v>41831</v>
      </c>
      <c r="B201" s="2" t="s">
        <v>447</v>
      </c>
      <c r="C201" s="173" t="s">
        <v>677</v>
      </c>
      <c r="D201" s="1" t="s">
        <v>944</v>
      </c>
      <c r="E201" s="2" t="s">
        <v>839</v>
      </c>
      <c r="F201" s="1" t="s">
        <v>956</v>
      </c>
      <c r="G201" s="70">
        <v>85</v>
      </c>
      <c r="H201" s="70"/>
      <c r="I201" s="1"/>
      <c r="J201" s="1"/>
      <c r="K201" t="s">
        <v>683</v>
      </c>
      <c r="L201" s="1" t="s">
        <v>958</v>
      </c>
      <c r="M201" s="2" t="s">
        <v>448</v>
      </c>
      <c r="N201" s="59" t="str">
        <f>HYPERLINK(M201)</f>
        <v>http://www.ejz.de/index.php?&amp;kat=50&amp;artikel=110642461&amp;red=28&amp;ausgabe=</v>
      </c>
      <c r="P201" s="60">
        <f>HYPERLINK(O201)</f>
      </c>
      <c r="Q201" s="182" t="s">
        <v>996</v>
      </c>
    </row>
    <row r="202" spans="1:17" s="21" customFormat="1" ht="12.75">
      <c r="A202" s="69">
        <v>41831</v>
      </c>
      <c r="B202" s="2" t="s">
        <v>444</v>
      </c>
      <c r="C202" s="173" t="s">
        <v>677</v>
      </c>
      <c r="D202" s="1" t="s">
        <v>950</v>
      </c>
      <c r="E202" s="2" t="s">
        <v>445</v>
      </c>
      <c r="F202" s="1" t="s">
        <v>946</v>
      </c>
      <c r="G202" s="70">
        <v>25</v>
      </c>
      <c r="H202" s="70">
        <v>19</v>
      </c>
      <c r="I202" s="1"/>
      <c r="J202" s="1"/>
      <c r="K202" t="s">
        <v>683</v>
      </c>
      <c r="L202" s="1" t="s">
        <v>519</v>
      </c>
      <c r="M202" s="2" t="s">
        <v>446</v>
      </c>
      <c r="N202" s="59" t="str">
        <f>HYPERLINK(M202)</f>
        <v>http://webcache.googleusercontent.com/search?q=cache:ROsZ6oDtOR0J:www.metropolnews.info/node/77489+&amp;cd=22&amp;hl=de&amp;ct=clnk&amp;gl=de&amp;client=firefox-a</v>
      </c>
      <c r="P202" s="60">
        <f>HYPERLINK(O202)</f>
      </c>
      <c r="Q202" s="182" t="s">
        <v>519</v>
      </c>
    </row>
    <row r="203" spans="1:17" s="21" customFormat="1" ht="12.75">
      <c r="A203" s="69">
        <v>41834</v>
      </c>
      <c r="B203" s="2" t="s">
        <v>248</v>
      </c>
      <c r="C203" s="68" t="s">
        <v>943</v>
      </c>
      <c r="D203" s="1" t="s">
        <v>944</v>
      </c>
      <c r="E203" s="2" t="s">
        <v>837</v>
      </c>
      <c r="F203" s="70" t="s">
        <v>946</v>
      </c>
      <c r="G203" s="70">
        <v>77</v>
      </c>
      <c r="H203" s="70"/>
      <c r="I203" s="1" t="s">
        <v>957</v>
      </c>
      <c r="J203" s="1"/>
      <c r="K203" t="s">
        <v>943</v>
      </c>
      <c r="L203" s="1" t="s">
        <v>958</v>
      </c>
      <c r="M203" s="2" t="s">
        <v>249</v>
      </c>
      <c r="N203" s="59" t="str">
        <f>HYPERLINK(M203)</f>
        <v>http://www.presseportal.de/polizeipresse/pm/110974/2783368/pol-lb-ludwigsburg-radfahrer-stirbt-nach-sturz-polizei-sucht-zeugen</v>
      </c>
      <c r="P203" s="60">
        <f>HYPERLINK(O203)</f>
      </c>
      <c r="Q203" s="182" t="s">
        <v>996</v>
      </c>
    </row>
    <row r="204" spans="1:17" s="21" customFormat="1" ht="12.75">
      <c r="A204" s="69">
        <v>41834</v>
      </c>
      <c r="B204" s="2" t="s">
        <v>449</v>
      </c>
      <c r="C204" s="68" t="s">
        <v>943</v>
      </c>
      <c r="D204" s="1" t="s">
        <v>950</v>
      </c>
      <c r="E204" s="2" t="s">
        <v>450</v>
      </c>
      <c r="F204" s="70" t="s">
        <v>946</v>
      </c>
      <c r="G204" s="70">
        <v>80</v>
      </c>
      <c r="H204" s="70"/>
      <c r="I204" s="1"/>
      <c r="J204" s="1"/>
      <c r="K204" t="s">
        <v>943</v>
      </c>
      <c r="L204" s="1" t="s">
        <v>519</v>
      </c>
      <c r="M204" s="2" t="s">
        <v>247</v>
      </c>
      <c r="N204" s="59" t="str">
        <f>HYPERLINK(M204)</f>
        <v>http://www.ruhrnachrichten.de/staedte/dortmund/44141-Innenstadt~/Im-Defdahl-80-jaehriger-Radfahrer-bei-Unfall-schwer-verletzt;art930,2422274</v>
      </c>
      <c r="P204" s="60">
        <f>HYPERLINK(O204)</f>
      </c>
      <c r="Q204" s="182" t="s">
        <v>996</v>
      </c>
    </row>
    <row r="205" spans="1:17" s="21" customFormat="1" ht="12.75">
      <c r="A205" s="69">
        <v>41835</v>
      </c>
      <c r="B205" s="2" t="s">
        <v>953</v>
      </c>
      <c r="C205" s="1" t="s">
        <v>686</v>
      </c>
      <c r="D205" s="1" t="s">
        <v>950</v>
      </c>
      <c r="E205" s="2" t="s">
        <v>1073</v>
      </c>
      <c r="F205" s="70" t="s">
        <v>956</v>
      </c>
      <c r="G205" s="70">
        <v>77</v>
      </c>
      <c r="H205" s="70">
        <v>25</v>
      </c>
      <c r="I205" s="1"/>
      <c r="J205" s="1"/>
      <c r="K205" s="21" t="s">
        <v>97</v>
      </c>
      <c r="L205" s="1" t="s">
        <v>958</v>
      </c>
      <c r="M205" s="2" t="s">
        <v>1074</v>
      </c>
      <c r="N205" s="59" t="str">
        <f>HYPERLINK(M205)</f>
        <v>http://www.berliner-woche.de/nachrichten/bezirk-mitte/mitte/artikel/46714-radlerin-nach-unfall-gestorben/</v>
      </c>
      <c r="P205" s="60">
        <f>HYPERLINK(O205)</f>
      </c>
      <c r="Q205" s="182" t="s">
        <v>996</v>
      </c>
    </row>
    <row r="206" spans="1:17" s="21" customFormat="1" ht="12.75">
      <c r="A206" s="69">
        <v>41835</v>
      </c>
      <c r="B206" s="2" t="s">
        <v>1071</v>
      </c>
      <c r="C206" s="173" t="s">
        <v>677</v>
      </c>
      <c r="D206" s="1" t="s">
        <v>950</v>
      </c>
      <c r="E206" s="2" t="s">
        <v>445</v>
      </c>
      <c r="F206" s="1" t="s">
        <v>946</v>
      </c>
      <c r="G206" s="70">
        <v>77</v>
      </c>
      <c r="H206" s="70"/>
      <c r="I206" s="1"/>
      <c r="J206" s="1" t="s">
        <v>958</v>
      </c>
      <c r="K206" t="s">
        <v>683</v>
      </c>
      <c r="L206" s="1" t="s">
        <v>519</v>
      </c>
      <c r="M206" s="2" t="s">
        <v>1072</v>
      </c>
      <c r="N206" s="59" t="str">
        <f>HYPERLINK(M206)</f>
        <v>http://www.noz.de/lokales/bad-rothenfelde/artikel/491298/bad-rothenfelde-e-biker-stirbt-nach-unfall</v>
      </c>
      <c r="P206" s="60">
        <f>HYPERLINK(O206)</f>
      </c>
      <c r="Q206" s="182"/>
    </row>
    <row r="207" spans="1:17" s="21" customFormat="1" ht="12.75">
      <c r="A207" s="69">
        <v>41835</v>
      </c>
      <c r="B207" s="2" t="s">
        <v>1077</v>
      </c>
      <c r="C207" s="174" t="s">
        <v>681</v>
      </c>
      <c r="D207" s="1" t="s">
        <v>944</v>
      </c>
      <c r="E207" s="2"/>
      <c r="F207" s="70" t="s">
        <v>946</v>
      </c>
      <c r="G207" s="70">
        <v>15</v>
      </c>
      <c r="H207" s="70">
        <v>75</v>
      </c>
      <c r="I207" s="1"/>
      <c r="J207" s="1"/>
      <c r="K207" t="s">
        <v>683</v>
      </c>
      <c r="L207" s="1" t="s">
        <v>519</v>
      </c>
      <c r="M207" s="65" t="s">
        <v>189</v>
      </c>
      <c r="N207" s="59" t="str">
        <f>HYPERLINK(M207)</f>
        <v>http://www.berlin.de/aktuelles/berlin/3521544-958092-15jaehriger-radfahrer-wird-von-auto-erfa.html</v>
      </c>
      <c r="P207" s="60">
        <f>HYPERLINK(O207)</f>
      </c>
      <c r="Q207" s="182" t="s">
        <v>996</v>
      </c>
    </row>
    <row r="208" spans="1:17" s="21" customFormat="1" ht="12.75">
      <c r="A208" s="69">
        <v>41835</v>
      </c>
      <c r="B208" s="2" t="s">
        <v>185</v>
      </c>
      <c r="C208" s="68" t="s">
        <v>943</v>
      </c>
      <c r="D208" s="1" t="s">
        <v>944</v>
      </c>
      <c r="E208" s="2" t="s">
        <v>1075</v>
      </c>
      <c r="F208" s="70" t="s">
        <v>946</v>
      </c>
      <c r="G208" s="70">
        <v>51</v>
      </c>
      <c r="H208" s="70"/>
      <c r="I208" s="1"/>
      <c r="J208" s="1"/>
      <c r="K208" t="s">
        <v>943</v>
      </c>
      <c r="L208" s="1" t="s">
        <v>958</v>
      </c>
      <c r="M208" s="2" t="s">
        <v>1076</v>
      </c>
      <c r="N208" s="59" t="str">
        <f>HYPERLINK(M208)</f>
        <v>http://www.bo.de/lokales/ortenauticker/radfahrer-stirbt-nach-herzinfarkt</v>
      </c>
      <c r="P208" s="60">
        <f>HYPERLINK(O208)</f>
      </c>
      <c r="Q208" s="182" t="s">
        <v>996</v>
      </c>
    </row>
    <row r="209" spans="1:17" s="21" customFormat="1" ht="12.75">
      <c r="A209" s="69">
        <v>41836</v>
      </c>
      <c r="B209" s="2" t="s">
        <v>842</v>
      </c>
      <c r="C209" s="174" t="s">
        <v>681</v>
      </c>
      <c r="D209" s="1" t="s">
        <v>950</v>
      </c>
      <c r="E209" s="2" t="s">
        <v>1107</v>
      </c>
      <c r="F209" s="1" t="s">
        <v>956</v>
      </c>
      <c r="G209" s="70">
        <v>74</v>
      </c>
      <c r="H209" s="70">
        <v>37</v>
      </c>
      <c r="I209" s="1"/>
      <c r="J209" s="1"/>
      <c r="K209" t="s">
        <v>683</v>
      </c>
      <c r="L209" s="1" t="s">
        <v>958</v>
      </c>
      <c r="M209" s="2" t="s">
        <v>1108</v>
      </c>
      <c r="N209" s="59" t="str">
        <f>HYPERLINK(M209)</f>
        <v>http://www.ksta.de/pulheim/unfall-in-pulheim-frechenerin-stirbt-auf-der-bonnstrasse,15189190,27862676.html</v>
      </c>
      <c r="P209" s="60">
        <f>HYPERLINK(O209)</f>
      </c>
      <c r="Q209" s="182" t="s">
        <v>996</v>
      </c>
    </row>
    <row r="210" spans="1:17" s="21" customFormat="1" ht="12.75">
      <c r="A210" s="69">
        <v>41836</v>
      </c>
      <c r="B210" s="2" t="s">
        <v>1078</v>
      </c>
      <c r="C210" s="174" t="s">
        <v>681</v>
      </c>
      <c r="D210" s="1" t="s">
        <v>950</v>
      </c>
      <c r="E210" s="2"/>
      <c r="F210" s="1" t="s">
        <v>946</v>
      </c>
      <c r="G210" s="70">
        <v>82</v>
      </c>
      <c r="H210" s="70"/>
      <c r="I210" s="1"/>
      <c r="J210" s="1"/>
      <c r="K210" t="s">
        <v>683</v>
      </c>
      <c r="L210" s="1" t="s">
        <v>519</v>
      </c>
      <c r="M210" s="2" t="s">
        <v>1106</v>
      </c>
      <c r="N210" s="59" t="str">
        <f>HYPERLINK(M210)</f>
        <v>http://www.rsa-radio.de/aktuelles/nachrichten/vermischtes/Vermischtes-Senior-82-stirbt-nach-Fahrradunfall-in-Kaufbeurener-Klinik;art386,54868</v>
      </c>
      <c r="P210" s="60">
        <f>HYPERLINK(O210)</f>
      </c>
      <c r="Q210" s="182" t="s">
        <v>996</v>
      </c>
    </row>
    <row r="211" spans="1:17" s="21" customFormat="1" ht="12.75">
      <c r="A211" s="69">
        <v>41837</v>
      </c>
      <c r="B211" s="2" t="s">
        <v>1109</v>
      </c>
      <c r="C211" s="1" t="s">
        <v>686</v>
      </c>
      <c r="D211" s="1" t="s">
        <v>944</v>
      </c>
      <c r="E211" s="2" t="s">
        <v>1110</v>
      </c>
      <c r="F211" s="70" t="s">
        <v>946</v>
      </c>
      <c r="G211" s="70">
        <v>38</v>
      </c>
      <c r="H211" s="70">
        <v>15</v>
      </c>
      <c r="I211" s="1"/>
      <c r="J211" s="1"/>
      <c r="K211" s="21" t="s">
        <v>97</v>
      </c>
      <c r="L211" s="1" t="s">
        <v>519</v>
      </c>
      <c r="M211" s="2" t="s">
        <v>1111</v>
      </c>
      <c r="N211" s="59" t="str">
        <f>HYPERLINK(M211)</f>
        <v>http://www.schwarzwaelder-bote.de/inhalt.moessingen-38-jaehriger-stirbt-beim-radfahren.d5a5843e-3ee9-4860-8496-4f04649f61a7.html</v>
      </c>
      <c r="P211" s="60">
        <f>HYPERLINK(O211)</f>
      </c>
      <c r="Q211" s="182" t="s">
        <v>996</v>
      </c>
    </row>
    <row r="212" spans="1:17" s="21" customFormat="1" ht="12.75">
      <c r="A212" s="69">
        <v>41837</v>
      </c>
      <c r="B212" s="2" t="s">
        <v>160</v>
      </c>
      <c r="C212" s="68" t="s">
        <v>943</v>
      </c>
      <c r="D212" s="1" t="s">
        <v>950</v>
      </c>
      <c r="E212" s="2" t="s">
        <v>848</v>
      </c>
      <c r="F212" s="1" t="s">
        <v>946</v>
      </c>
      <c r="G212" s="70">
        <v>56</v>
      </c>
      <c r="H212" s="70"/>
      <c r="I212" s="1"/>
      <c r="J212" s="1"/>
      <c r="K212" t="s">
        <v>943</v>
      </c>
      <c r="L212" s="1" t="s">
        <v>958</v>
      </c>
      <c r="M212" s="2" t="s">
        <v>1112</v>
      </c>
      <c r="N212" s="59" t="str">
        <f>HYPERLINK(M212)</f>
        <v>http://www.abendzeitung-muenchen.de/inhalt.leiche-am-radweg-kirchheim-mann-54-liegt-tot-neben-fahrrad.9542fc55-ca56-4760-b292-1525aa9dcb32.html</v>
      </c>
      <c r="P212" s="60">
        <f>HYPERLINK(O212)</f>
      </c>
      <c r="Q212" s="182" t="s">
        <v>996</v>
      </c>
    </row>
    <row r="213" spans="1:17" s="21" customFormat="1" ht="12.75">
      <c r="A213" s="69">
        <v>41838</v>
      </c>
      <c r="B213" s="2" t="s">
        <v>299</v>
      </c>
      <c r="C213" s="121" t="s">
        <v>954</v>
      </c>
      <c r="D213" s="1" t="s">
        <v>950</v>
      </c>
      <c r="E213" s="2" t="s">
        <v>955</v>
      </c>
      <c r="F213" s="70" t="s">
        <v>956</v>
      </c>
      <c r="G213" s="70">
        <v>59</v>
      </c>
      <c r="H213" s="70"/>
      <c r="I213" s="1"/>
      <c r="J213" s="1"/>
      <c r="K213" t="s">
        <v>955</v>
      </c>
      <c r="L213" s="1" t="s">
        <v>958</v>
      </c>
      <c r="M213" s="2" t="s">
        <v>300</v>
      </c>
      <c r="N213" s="59" t="str">
        <f>HYPERLINK(M213)</f>
        <v>http://www.sz-online.de/sachsen/radfahrerin-bei-unfall-mit-lastwagen-getoetet--2885215.html</v>
      </c>
      <c r="P213" s="60">
        <f>HYPERLINK(O213)</f>
      </c>
      <c r="Q213" s="182" t="s">
        <v>944</v>
      </c>
    </row>
    <row r="214" spans="1:17" s="21" customFormat="1" ht="12.75">
      <c r="A214" s="69">
        <v>41838</v>
      </c>
      <c r="B214" s="2" t="s">
        <v>297</v>
      </c>
      <c r="C214" s="174" t="s">
        <v>681</v>
      </c>
      <c r="D214" s="1" t="s">
        <v>950</v>
      </c>
      <c r="E214" s="2" t="s">
        <v>16</v>
      </c>
      <c r="F214" s="1" t="s">
        <v>956</v>
      </c>
      <c r="G214" s="70">
        <v>51</v>
      </c>
      <c r="H214" s="70">
        <v>24</v>
      </c>
      <c r="I214" s="1"/>
      <c r="J214" s="1"/>
      <c r="K214" t="s">
        <v>683</v>
      </c>
      <c r="L214" s="1" t="s">
        <v>958</v>
      </c>
      <c r="M214" s="2" t="s">
        <v>298</v>
      </c>
      <c r="N214" s="59" t="str">
        <f>HYPERLINK(M214)</f>
        <v>http://www.welt.de/newsticker/dpa_nt/regiolinegeo/sachsenanhalt/article130104517/Radfahrerin-bei-Unfall-toedlich-verletzt.html</v>
      </c>
      <c r="P214" s="60">
        <f>HYPERLINK(O214)</f>
      </c>
      <c r="Q214" s="182" t="s">
        <v>996</v>
      </c>
    </row>
    <row r="215" spans="1:17" s="21" customFormat="1" ht="12.75">
      <c r="A215" s="69">
        <v>41838</v>
      </c>
      <c r="B215" s="2" t="s">
        <v>557</v>
      </c>
      <c r="C215" s="173" t="s">
        <v>677</v>
      </c>
      <c r="D215" s="1" t="s">
        <v>944</v>
      </c>
      <c r="E215" s="2"/>
      <c r="F215" s="70" t="s">
        <v>946</v>
      </c>
      <c r="G215" s="70">
        <v>83</v>
      </c>
      <c r="H215" s="70"/>
      <c r="I215" s="1"/>
      <c r="J215" s="1"/>
      <c r="K215" t="s">
        <v>683</v>
      </c>
      <c r="L215" s="1" t="s">
        <v>519</v>
      </c>
      <c r="M215" s="2" t="s">
        <v>296</v>
      </c>
      <c r="N215" s="59" t="str">
        <f>HYPERLINK(M215)</f>
        <v>http://www.ramasuri.de/182394/nachrichten/polizeimeldungen/radfahrer-von-auto-erfasst-und-getoetet/</v>
      </c>
      <c r="P215" s="60">
        <f>HYPERLINK(O215)</f>
      </c>
      <c r="Q215" s="182" t="s">
        <v>996</v>
      </c>
    </row>
    <row r="216" spans="1:17" s="21" customFormat="1" ht="12.75">
      <c r="A216" s="69">
        <v>41839</v>
      </c>
      <c r="B216" s="2" t="s">
        <v>960</v>
      </c>
      <c r="C216" s="121" t="s">
        <v>954</v>
      </c>
      <c r="D216" s="1" t="s">
        <v>950</v>
      </c>
      <c r="E216" s="2" t="s">
        <v>955</v>
      </c>
      <c r="F216" s="70" t="s">
        <v>946</v>
      </c>
      <c r="G216" s="70">
        <v>58</v>
      </c>
      <c r="H216" s="70">
        <v>28</v>
      </c>
      <c r="I216" s="1" t="s">
        <v>1052</v>
      </c>
      <c r="J216" s="1"/>
      <c r="K216" t="s">
        <v>955</v>
      </c>
      <c r="L216" s="1" t="s">
        <v>958</v>
      </c>
      <c r="M216" s="2" t="s">
        <v>536</v>
      </c>
      <c r="N216" s="59" t="str">
        <f>HYPERLINK(M216)</f>
        <v>http://www.derwesten.de/staedte/duisburg/zahl-der-verletzten-radfahrer-in-duisburg-erschreckend-hoch-id9611753.html</v>
      </c>
      <c r="O216" s="21" t="s">
        <v>537</v>
      </c>
      <c r="P216" s="60" t="str">
        <f>HYPERLINK(O216)</f>
        <v>http://goo.gl/maps/SP19l</v>
      </c>
      <c r="Q216" s="182" t="s">
        <v>944</v>
      </c>
    </row>
    <row r="217" spans="1:17" s="21" customFormat="1" ht="12.75">
      <c r="A217" s="69">
        <v>41839</v>
      </c>
      <c r="B217" s="2" t="s">
        <v>541</v>
      </c>
      <c r="C217" s="120" t="s">
        <v>29</v>
      </c>
      <c r="D217" s="1" t="s">
        <v>950</v>
      </c>
      <c r="E217" s="2" t="s">
        <v>542</v>
      </c>
      <c r="F217" s="1" t="s">
        <v>956</v>
      </c>
      <c r="G217" s="70">
        <v>72</v>
      </c>
      <c r="H217" s="70">
        <v>16</v>
      </c>
      <c r="I217" s="1"/>
      <c r="J217" s="1"/>
      <c r="K217" t="s">
        <v>1032</v>
      </c>
      <c r="L217" s="1" t="s">
        <v>958</v>
      </c>
      <c r="M217" s="2" t="s">
        <v>543</v>
      </c>
      <c r="N217" s="59" t="str">
        <f>HYPERLINK(M217)</f>
        <v>http://www.nachrichten.at/oberoesterreich/Toedlicher-Unfall-in-Frankenburg-Ursache-unklar;art4,1436861</v>
      </c>
      <c r="P217" s="60">
        <f>HYPERLINK(O217)</f>
      </c>
      <c r="Q217" s="182" t="s">
        <v>996</v>
      </c>
    </row>
    <row r="218" spans="1:17" s="21" customFormat="1" ht="12.75">
      <c r="A218" s="69">
        <v>41839</v>
      </c>
      <c r="B218" s="2" t="s">
        <v>538</v>
      </c>
      <c r="C218" s="66" t="s">
        <v>686</v>
      </c>
      <c r="D218" s="1" t="s">
        <v>944</v>
      </c>
      <c r="E218" s="2" t="s">
        <v>539</v>
      </c>
      <c r="F218" s="70" t="s">
        <v>946</v>
      </c>
      <c r="G218" s="70">
        <v>43</v>
      </c>
      <c r="H218" s="70">
        <v>54</v>
      </c>
      <c r="I218" s="1"/>
      <c r="J218" s="1"/>
      <c r="K218" t="s">
        <v>683</v>
      </c>
      <c r="L218" s="1" t="s">
        <v>958</v>
      </c>
      <c r="M218" s="2" t="s">
        <v>540</v>
      </c>
      <c r="N218" s="59" t="str">
        <f>HYPERLINK(M218)</f>
        <v>http://www.mainpost.de/regional/hassberge/Radfahrer-stirbt-an-Unfallstelle-Fragen-offen;art1726,8240499</v>
      </c>
      <c r="P218" s="60">
        <f>HYPERLINK(O218)</f>
      </c>
      <c r="Q218" s="182" t="s">
        <v>944</v>
      </c>
    </row>
    <row r="219" spans="1:17" s="21" customFormat="1" ht="12.75">
      <c r="A219" s="69">
        <v>41840</v>
      </c>
      <c r="B219" s="2" t="s">
        <v>408</v>
      </c>
      <c r="C219" s="174" t="s">
        <v>681</v>
      </c>
      <c r="D219" s="1" t="s">
        <v>944</v>
      </c>
      <c r="E219" s="2" t="s">
        <v>67</v>
      </c>
      <c r="F219" s="70" t="s">
        <v>946</v>
      </c>
      <c r="G219" s="70">
        <v>82</v>
      </c>
      <c r="H219" s="70">
        <v>45</v>
      </c>
      <c r="I219" s="1"/>
      <c r="J219" s="1"/>
      <c r="K219" t="s">
        <v>1032</v>
      </c>
      <c r="L219" s="1" t="s">
        <v>519</v>
      </c>
      <c r="M219" s="2" t="s">
        <v>409</v>
      </c>
      <c r="N219" s="59" t="str">
        <f>HYPERLINK(M219)</f>
        <v>http://www.region-muenchen.de/index.php?site=news&amp;news_ID=16260&amp;metanewstitel=Region-M%FCnchen:-Radler-bei-Verkehrsunfall-get%F6tet---wer-kennt-ihn?</v>
      </c>
      <c r="P219" s="60">
        <f>HYPERLINK(O219)</f>
      </c>
      <c r="Q219" s="182" t="s">
        <v>996</v>
      </c>
    </row>
    <row r="220" spans="1:17" s="21" customFormat="1" ht="12.75">
      <c r="A220" s="69">
        <v>41840</v>
      </c>
      <c r="B220" s="2" t="s">
        <v>544</v>
      </c>
      <c r="C220" s="173" t="s">
        <v>677</v>
      </c>
      <c r="D220" s="1" t="s">
        <v>950</v>
      </c>
      <c r="E220" s="2" t="s">
        <v>401</v>
      </c>
      <c r="F220" s="70" t="s">
        <v>946</v>
      </c>
      <c r="G220" s="70">
        <v>70</v>
      </c>
      <c r="H220" s="70">
        <v>60</v>
      </c>
      <c r="I220" s="1"/>
      <c r="J220" s="1"/>
      <c r="K220" t="s">
        <v>683</v>
      </c>
      <c r="L220" s="1" t="s">
        <v>958</v>
      </c>
      <c r="M220" s="2" t="s">
        <v>402</v>
      </c>
      <c r="N220" s="59" t="str">
        <f>HYPERLINK(M220)</f>
        <v>http://www.presseportal.de/polizeipresse/pm/110978/2788391/pol-tut-bad-duerrheim-nachtrag-zu-schwerem-verkehrsunfall-vom-17-juli-70-jaehriger-radfahrer-an-der?search=Radfahrer%2Cverstorben</v>
      </c>
      <c r="P220" s="60">
        <f>HYPERLINK(O220)</f>
      </c>
      <c r="Q220" s="182" t="s">
        <v>944</v>
      </c>
    </row>
    <row r="221" spans="1:17" s="21" customFormat="1" ht="12.75">
      <c r="A221" s="69">
        <v>41840</v>
      </c>
      <c r="B221" s="2" t="s">
        <v>405</v>
      </c>
      <c r="C221" s="174" t="s">
        <v>681</v>
      </c>
      <c r="D221" s="1" t="s">
        <v>944</v>
      </c>
      <c r="E221" s="2" t="s">
        <v>406</v>
      </c>
      <c r="F221" s="70" t="s">
        <v>946</v>
      </c>
      <c r="G221" s="70">
        <v>71</v>
      </c>
      <c r="H221" s="70"/>
      <c r="I221" s="1"/>
      <c r="J221" s="1"/>
      <c r="K221" t="s">
        <v>683</v>
      </c>
      <c r="L221" s="1" t="s">
        <v>958</v>
      </c>
      <c r="M221" s="2" t="s">
        <v>407</v>
      </c>
      <c r="N221" s="59" t="str">
        <f>HYPERLINK(M221)</f>
        <v>http://www.ovz-online.de/web/ovz/nachrichten/detail/-/specific/Von-Auto-erfasst-71-jaehriger-Radfahrer-stirbt-nach-Unfall-bei-Bad-Dueben-1862705741</v>
      </c>
      <c r="P221" s="60">
        <f>HYPERLINK(O221)</f>
      </c>
      <c r="Q221" s="182" t="s">
        <v>996</v>
      </c>
    </row>
    <row r="222" spans="1:17" s="21" customFormat="1" ht="12.75">
      <c r="A222" s="69">
        <v>41840</v>
      </c>
      <c r="B222" s="2" t="s">
        <v>403</v>
      </c>
      <c r="C222" s="68" t="s">
        <v>943</v>
      </c>
      <c r="D222" s="1" t="s">
        <v>950</v>
      </c>
      <c r="E222" s="2" t="s">
        <v>945</v>
      </c>
      <c r="F222" s="70" t="s">
        <v>946</v>
      </c>
      <c r="G222" s="70">
        <v>57</v>
      </c>
      <c r="H222" s="70"/>
      <c r="I222" s="1"/>
      <c r="J222" s="1"/>
      <c r="K222" t="s">
        <v>943</v>
      </c>
      <c r="L222" s="1" t="s">
        <v>519</v>
      </c>
      <c r="M222" s="2" t="s">
        <v>404</v>
      </c>
      <c r="N222" s="59" t="str">
        <f>HYPERLINK(M222)</f>
        <v>http://www.polizei.rlp.de/internet/nav/f6a/presse.jsp?uMen=f6a70d73-c9a2-b001-be59-2680a525fe06&amp;sel_uCon=aec46571-ea51-741c-5ec3-f1f282c266d1&amp;page=1&amp;pagesize=10</v>
      </c>
      <c r="P222" s="60">
        <f>HYPERLINK(O222)</f>
      </c>
      <c r="Q222" s="182" t="s">
        <v>996</v>
      </c>
    </row>
    <row r="223" spans="1:17" s="21" customFormat="1" ht="12.75">
      <c r="A223" s="69">
        <v>41841</v>
      </c>
      <c r="B223" s="2" t="s">
        <v>146</v>
      </c>
      <c r="C223" s="173" t="s">
        <v>677</v>
      </c>
      <c r="D223" s="1" t="s">
        <v>950</v>
      </c>
      <c r="E223" s="2" t="s">
        <v>410</v>
      </c>
      <c r="F223" s="70" t="s">
        <v>946</v>
      </c>
      <c r="G223" s="70">
        <v>77</v>
      </c>
      <c r="H223" s="70"/>
      <c r="I223" s="1"/>
      <c r="J223" s="1"/>
      <c r="K223" t="s">
        <v>955</v>
      </c>
      <c r="L223" s="1" t="s">
        <v>957</v>
      </c>
      <c r="M223" s="2" t="s">
        <v>411</v>
      </c>
      <c r="N223" s="59" t="str">
        <f>HYPERLINK(M223)</f>
        <v>http://www.express.de/duesseldorf/schwere-verletzungen-radfahrer--77--stirbt-drei-wochen-nach-unfall,2858,28173066.html</v>
      </c>
      <c r="P223" s="60">
        <f>HYPERLINK(O223)</f>
      </c>
      <c r="Q223" s="182" t="s">
        <v>944</v>
      </c>
    </row>
    <row r="224" spans="1:17" s="21" customFormat="1" ht="12.75">
      <c r="A224" s="69">
        <v>41841</v>
      </c>
      <c r="B224" s="2" t="s">
        <v>414</v>
      </c>
      <c r="C224" s="173" t="s">
        <v>677</v>
      </c>
      <c r="D224" s="1" t="s">
        <v>950</v>
      </c>
      <c r="E224" s="2" t="s">
        <v>415</v>
      </c>
      <c r="F224" s="1" t="s">
        <v>956</v>
      </c>
      <c r="G224" s="70">
        <v>78</v>
      </c>
      <c r="H224" s="70">
        <v>27</v>
      </c>
      <c r="I224" s="1" t="s">
        <v>957</v>
      </c>
      <c r="J224" s="1"/>
      <c r="K224" t="s">
        <v>683</v>
      </c>
      <c r="L224" s="1" t="s">
        <v>519</v>
      </c>
      <c r="M224" s="2" t="s">
        <v>416</v>
      </c>
      <c r="N224" s="59" t="str">
        <f>HYPERLINK(M224)</f>
        <v>http://www.suedkurier.de/region/bodenseekreis-oberschwaben/friedrichshafen/kurznachrichten/78-jaehrige-Radlerin-stirbt-nach-Unfall;art1014572,7111029</v>
      </c>
      <c r="P224" s="60">
        <f>HYPERLINK(O224)</f>
      </c>
      <c r="Q224" s="182" t="s">
        <v>944</v>
      </c>
    </row>
    <row r="225" spans="1:17" s="21" customFormat="1" ht="12.75">
      <c r="A225" s="69">
        <v>41841</v>
      </c>
      <c r="B225" s="2" t="s">
        <v>576</v>
      </c>
      <c r="C225" s="1" t="s">
        <v>686</v>
      </c>
      <c r="D225" s="1" t="s">
        <v>950</v>
      </c>
      <c r="E225" s="2" t="s">
        <v>577</v>
      </c>
      <c r="F225" s="1" t="s">
        <v>956</v>
      </c>
      <c r="G225" s="70">
        <v>86</v>
      </c>
      <c r="H225" s="70"/>
      <c r="I225" s="1"/>
      <c r="J225" s="1" t="s">
        <v>958</v>
      </c>
      <c r="K225" t="s">
        <v>683</v>
      </c>
      <c r="L225" s="1" t="s">
        <v>958</v>
      </c>
      <c r="M225" s="2" t="s">
        <v>578</v>
      </c>
      <c r="N225" s="59" t="str">
        <f>HYPERLINK(M225)</f>
        <v>http://www.augsburger-allgemeine.de/mindelheim/Frau-stirbt-an-Unfallfolgen-id30702497.html</v>
      </c>
      <c r="P225" s="60">
        <f>HYPERLINK(O225)</f>
      </c>
      <c r="Q225" s="182" t="s">
        <v>996</v>
      </c>
    </row>
    <row r="226" spans="1:17" s="21" customFormat="1" ht="12.75">
      <c r="A226" s="69">
        <v>41841</v>
      </c>
      <c r="B226" s="2" t="s">
        <v>417</v>
      </c>
      <c r="C226" s="175" t="s">
        <v>926</v>
      </c>
      <c r="D226" s="1" t="s">
        <v>944</v>
      </c>
      <c r="E226" s="2" t="s">
        <v>418</v>
      </c>
      <c r="F226" s="70" t="s">
        <v>956</v>
      </c>
      <c r="G226" s="70">
        <v>79</v>
      </c>
      <c r="H226" s="70"/>
      <c r="I226" s="1"/>
      <c r="J226" s="1"/>
      <c r="K226" t="s">
        <v>683</v>
      </c>
      <c r="L226" s="1" t="s">
        <v>519</v>
      </c>
      <c r="M226" s="2" t="s">
        <v>575</v>
      </c>
      <c r="N226" s="59" t="str">
        <f>HYPERLINK(M226)</f>
        <v>http://aktuell.meinestadt.de/altlandsberg/2014/07/21/radlerin-und-autofahrer-bei-verkehrsunfaellen-getoetet/</v>
      </c>
      <c r="P226" s="60">
        <f>HYPERLINK(O226)</f>
      </c>
      <c r="Q226" s="182"/>
    </row>
    <row r="227" spans="1:17" s="21" customFormat="1" ht="12.75">
      <c r="A227" s="69">
        <v>41841</v>
      </c>
      <c r="B227" s="2" t="s">
        <v>579</v>
      </c>
      <c r="C227" s="68" t="s">
        <v>943</v>
      </c>
      <c r="D227" s="1" t="s">
        <v>944</v>
      </c>
      <c r="E227" s="2" t="s">
        <v>580</v>
      </c>
      <c r="F227" s="70" t="s">
        <v>946</v>
      </c>
      <c r="G227" s="70">
        <v>79</v>
      </c>
      <c r="H227" s="70"/>
      <c r="I227" s="1"/>
      <c r="J227" s="1"/>
      <c r="K227" t="s">
        <v>943</v>
      </c>
      <c r="L227" s="1" t="s">
        <v>956</v>
      </c>
      <c r="M227" s="2" t="s">
        <v>581</v>
      </c>
      <c r="N227" s="59" t="str">
        <f>HYPERLINK(M227)</f>
        <v>http://www.tv-suedbaden.de/weisweil-fahrradfahrer-toedlich-verunglueckt-64231/</v>
      </c>
      <c r="P227" s="60">
        <f>HYPERLINK(O227)</f>
      </c>
      <c r="Q227" s="182" t="s">
        <v>996</v>
      </c>
    </row>
    <row r="228" spans="1:17" s="21" customFormat="1" ht="12.75">
      <c r="A228" s="69">
        <v>41841</v>
      </c>
      <c r="B228" s="2" t="s">
        <v>412</v>
      </c>
      <c r="C228" s="68" t="s">
        <v>943</v>
      </c>
      <c r="D228" s="1" t="s">
        <v>944</v>
      </c>
      <c r="E228" s="2" t="s">
        <v>945</v>
      </c>
      <c r="F228" s="70" t="s">
        <v>946</v>
      </c>
      <c r="G228" s="70">
        <v>55</v>
      </c>
      <c r="H228" s="70"/>
      <c r="I228" s="1"/>
      <c r="J228" s="1"/>
      <c r="K228" t="s">
        <v>943</v>
      </c>
      <c r="L228" s="1" t="s">
        <v>956</v>
      </c>
      <c r="M228" s="2" t="s">
        <v>413</v>
      </c>
      <c r="N228" s="59" t="str">
        <f>HYPERLINK(M228)</f>
        <v>http://www.rtf1.de/polizeimeldungen.php?id=2827</v>
      </c>
      <c r="P228" s="60">
        <f>HYPERLINK(O228)</f>
      </c>
      <c r="Q228" s="182" t="s">
        <v>996</v>
      </c>
    </row>
    <row r="229" spans="1:17" s="21" customFormat="1" ht="12.75">
      <c r="A229" s="64">
        <v>41842</v>
      </c>
      <c r="B229" s="65" t="s">
        <v>582</v>
      </c>
      <c r="C229" s="68" t="s">
        <v>943</v>
      </c>
      <c r="D229" s="66" t="s">
        <v>950</v>
      </c>
      <c r="E229" s="65" t="s">
        <v>583</v>
      </c>
      <c r="F229" s="66" t="s">
        <v>946</v>
      </c>
      <c r="G229" s="66">
        <v>51</v>
      </c>
      <c r="H229" s="66"/>
      <c r="I229" s="71"/>
      <c r="J229" s="67"/>
      <c r="K229" s="21" t="s">
        <v>943</v>
      </c>
      <c r="L229" s="66" t="s">
        <v>958</v>
      </c>
      <c r="M229" s="65" t="s">
        <v>584</v>
      </c>
      <c r="N229" s="59" t="str">
        <f>HYPERLINK(M229)</f>
        <v>http://www.dattelner-morgenpost.de/staedte/datteln/45711-Datteln~/Castroper-Strasse-Radfahrer-stuerzt-und-stirbt;art1008,1349734</v>
      </c>
      <c r="P229" s="60">
        <f>HYPERLINK(O229)</f>
      </c>
      <c r="Q229" s="182" t="s">
        <v>996</v>
      </c>
    </row>
    <row r="230" spans="1:17" s="21" customFormat="1" ht="12.75">
      <c r="A230" s="64">
        <v>41842</v>
      </c>
      <c r="B230" s="65" t="s">
        <v>585</v>
      </c>
      <c r="C230" s="68" t="s">
        <v>943</v>
      </c>
      <c r="D230" s="66" t="s">
        <v>944</v>
      </c>
      <c r="E230" s="65" t="s">
        <v>586</v>
      </c>
      <c r="F230" s="66" t="s">
        <v>946</v>
      </c>
      <c r="G230" s="66">
        <v>66</v>
      </c>
      <c r="H230" s="66"/>
      <c r="I230" s="71" t="s">
        <v>1052</v>
      </c>
      <c r="J230" s="67"/>
      <c r="K230" s="21" t="s">
        <v>943</v>
      </c>
      <c r="L230" s="66" t="s">
        <v>958</v>
      </c>
      <c r="M230" s="65" t="s">
        <v>353</v>
      </c>
      <c r="N230" s="59" t="str">
        <f>HYPERLINK(M230)</f>
        <v>http://www.presseportal.de/polizeipresse/pm/65847/2790330/pol-hsk-radfahrer-bei-verkehrsunfall-getoetet</v>
      </c>
      <c r="P230" s="60">
        <f>HYPERLINK(O230)</f>
      </c>
      <c r="Q230" s="182" t="s">
        <v>996</v>
      </c>
    </row>
    <row r="231" spans="1:17" s="21" customFormat="1" ht="12.75">
      <c r="A231" s="64">
        <v>41845</v>
      </c>
      <c r="B231" s="65" t="s">
        <v>354</v>
      </c>
      <c r="C231" s="66" t="s">
        <v>355</v>
      </c>
      <c r="D231" s="66" t="s">
        <v>950</v>
      </c>
      <c r="E231" s="65" t="s">
        <v>356</v>
      </c>
      <c r="F231" s="66" t="s">
        <v>946</v>
      </c>
      <c r="G231" s="66">
        <v>86</v>
      </c>
      <c r="H231" s="66">
        <v>39</v>
      </c>
      <c r="I231" s="71"/>
      <c r="J231" s="67"/>
      <c r="K231" s="21" t="s">
        <v>357</v>
      </c>
      <c r="L231" s="66" t="s">
        <v>358</v>
      </c>
      <c r="M231" s="65" t="s">
        <v>359</v>
      </c>
      <c r="N231" s="59" t="str">
        <f>HYPERLINK(M231)</f>
        <v>http://www.augsburger-allgemeine.de/bayern/86-Jaehriger-von-Radler-angefahren-und-getoetet-id30761722.html</v>
      </c>
      <c r="P231" s="60">
        <f>HYPERLINK(O231)</f>
      </c>
      <c r="Q231" s="182"/>
    </row>
    <row r="232" spans="1:17" s="21" customFormat="1" ht="12.75">
      <c r="A232" s="64">
        <v>41848</v>
      </c>
      <c r="B232" s="65" t="s">
        <v>366</v>
      </c>
      <c r="C232" s="174" t="s">
        <v>681</v>
      </c>
      <c r="D232" s="66" t="s">
        <v>950</v>
      </c>
      <c r="E232" s="65" t="s">
        <v>367</v>
      </c>
      <c r="F232" s="66" t="s">
        <v>946</v>
      </c>
      <c r="G232" s="66">
        <v>72</v>
      </c>
      <c r="H232" s="66">
        <v>84</v>
      </c>
      <c r="I232" s="71"/>
      <c r="J232" s="67"/>
      <c r="K232" s="21" t="s">
        <v>683</v>
      </c>
      <c r="L232" s="66" t="s">
        <v>519</v>
      </c>
      <c r="M232" s="65" t="s">
        <v>368</v>
      </c>
      <c r="N232" s="59" t="str">
        <f>HYPERLINK(M232)</f>
        <v>http://www.ostsee-zeitung.de/Vorpommern/Usedom/Radfahrer-stirbt-nach-Unfall</v>
      </c>
      <c r="P232" s="60">
        <f>HYPERLINK(O232)</f>
      </c>
      <c r="Q232" s="182" t="s">
        <v>996</v>
      </c>
    </row>
    <row r="233" spans="1:17" s="21" customFormat="1" ht="12.75">
      <c r="A233" s="64">
        <v>41848</v>
      </c>
      <c r="B233" s="65" t="s">
        <v>363</v>
      </c>
      <c r="C233" s="68" t="s">
        <v>943</v>
      </c>
      <c r="D233" s="66" t="s">
        <v>944</v>
      </c>
      <c r="E233" s="65" t="s">
        <v>364</v>
      </c>
      <c r="F233" s="66" t="s">
        <v>946</v>
      </c>
      <c r="G233" s="66">
        <v>61</v>
      </c>
      <c r="H233" s="66"/>
      <c r="I233" s="71"/>
      <c r="J233" s="67" t="s">
        <v>958</v>
      </c>
      <c r="K233" s="21" t="s">
        <v>943</v>
      </c>
      <c r="L233" s="66" t="s">
        <v>519</v>
      </c>
      <c r="M233" s="65" t="s">
        <v>365</v>
      </c>
      <c r="N233" s="59" t="str">
        <f>HYPERLINK(M233)</f>
        <v>http://winterberg-totallokal.de/?ind=lnews&amp;id=11151</v>
      </c>
      <c r="P233" s="60">
        <f>HYPERLINK(O233)</f>
      </c>
      <c r="Q233" s="182" t="s">
        <v>996</v>
      </c>
    </row>
    <row r="234" spans="1:17" s="21" customFormat="1" ht="12.75">
      <c r="A234" s="64">
        <v>41848</v>
      </c>
      <c r="B234" s="65" t="s">
        <v>360</v>
      </c>
      <c r="C234" s="68" t="s">
        <v>943</v>
      </c>
      <c r="D234" s="66" t="s">
        <v>944</v>
      </c>
      <c r="E234" s="65" t="s">
        <v>361</v>
      </c>
      <c r="F234" s="66" t="s">
        <v>956</v>
      </c>
      <c r="G234" s="66">
        <v>56</v>
      </c>
      <c r="H234" s="66"/>
      <c r="I234" s="71" t="s">
        <v>957</v>
      </c>
      <c r="J234" s="67"/>
      <c r="K234" s="21" t="s">
        <v>943</v>
      </c>
      <c r="L234" s="66" t="s">
        <v>958</v>
      </c>
      <c r="M234" s="65" t="s">
        <v>362</v>
      </c>
      <c r="N234" s="59" t="str">
        <f>HYPERLINK(M234)</f>
        <v>http://www.suedost-news.de/region+lokal/landkreis-traunstein/traunreut_artikel,-Radfahrerin-starb-bei-Unfall-_arid,151839.html</v>
      </c>
      <c r="P234" s="60">
        <f>HYPERLINK(O234)</f>
      </c>
      <c r="Q234" s="182" t="s">
        <v>996</v>
      </c>
    </row>
    <row r="235" spans="1:17" s="21" customFormat="1" ht="12.75">
      <c r="A235" s="64">
        <v>41850</v>
      </c>
      <c r="B235" s="65" t="s">
        <v>369</v>
      </c>
      <c r="C235" s="173" t="s">
        <v>677</v>
      </c>
      <c r="D235" s="66" t="s">
        <v>950</v>
      </c>
      <c r="E235" s="65" t="s">
        <v>370</v>
      </c>
      <c r="F235" s="66" t="s">
        <v>956</v>
      </c>
      <c r="G235" s="66">
        <v>83</v>
      </c>
      <c r="H235" s="66">
        <v>47</v>
      </c>
      <c r="I235" s="71"/>
      <c r="J235" s="67"/>
      <c r="K235" s="21" t="s">
        <v>955</v>
      </c>
      <c r="L235" s="66" t="s">
        <v>957</v>
      </c>
      <c r="M235" s="65" t="s">
        <v>371</v>
      </c>
      <c r="N235" s="59" t="str">
        <f>HYPERLINK(M235)</f>
        <v>http://www.idowa.de/region/artikel/2014/07/30/klein-lkw-uebersieht-radfahrerin-frau-stirbt-in-krankenhaus.html</v>
      </c>
      <c r="P235" s="60">
        <f>HYPERLINK(O235)</f>
      </c>
      <c r="Q235" s="182" t="s">
        <v>944</v>
      </c>
    </row>
    <row r="236" spans="1:17" s="21" customFormat="1" ht="12.75">
      <c r="A236" s="64">
        <v>41851</v>
      </c>
      <c r="B236" s="65" t="s">
        <v>375</v>
      </c>
      <c r="C236" s="62" t="s">
        <v>702</v>
      </c>
      <c r="D236" s="66" t="s">
        <v>944</v>
      </c>
      <c r="E236" s="65" t="s">
        <v>376</v>
      </c>
      <c r="F236" s="66" t="s">
        <v>956</v>
      </c>
      <c r="G236" s="66">
        <v>64</v>
      </c>
      <c r="H236" s="66"/>
      <c r="I236" s="71"/>
      <c r="J236" s="67"/>
      <c r="K236" s="21" t="s">
        <v>751</v>
      </c>
      <c r="L236" s="66" t="s">
        <v>519</v>
      </c>
      <c r="M236" s="65" t="s">
        <v>377</v>
      </c>
      <c r="N236" s="59" t="str">
        <f>HYPERLINK(M236)</f>
        <v>http://www.augsburger-allgemeine.de/augsburg-land/64-jaehrige-offenbar-von-Bus-erfasst-Radlerin-tot-id21283271.html</v>
      </c>
      <c r="O236" s="21" t="s">
        <v>378</v>
      </c>
      <c r="P236" s="60" t="str">
        <f>HYPERLINK(O236)</f>
        <v>https://maps.google.de/maps?q=gessertshausen+&amp;hl=de&amp;ll=48.31761,10.716066&amp;spn=0.001108,0.002411&amp;sll=52.279643,8.061468&amp;sspn=0.001019,0.002411&amp;t=h&amp;hnear=Gessertshausen,+Schwaben,+Bayern&amp;z=19&amp;lci=bike</v>
      </c>
      <c r="Q236" s="182" t="s">
        <v>944</v>
      </c>
    </row>
    <row r="237" spans="1:17" s="21" customFormat="1" ht="12.75">
      <c r="A237" s="64">
        <v>41851</v>
      </c>
      <c r="B237" s="65" t="s">
        <v>372</v>
      </c>
      <c r="C237" s="127" t="s">
        <v>718</v>
      </c>
      <c r="D237" s="66" t="s">
        <v>944</v>
      </c>
      <c r="E237" s="65" t="s">
        <v>373</v>
      </c>
      <c r="F237" s="66" t="s">
        <v>956</v>
      </c>
      <c r="G237" s="66">
        <v>15</v>
      </c>
      <c r="H237" s="66"/>
      <c r="I237" s="71" t="s">
        <v>1052</v>
      </c>
      <c r="J237" s="67"/>
      <c r="K237" s="21" t="s">
        <v>955</v>
      </c>
      <c r="L237" s="66" t="s">
        <v>519</v>
      </c>
      <c r="M237" s="65" t="s">
        <v>374</v>
      </c>
      <c r="N237" s="59" t="str">
        <f>HYPERLINK(M237)</f>
        <v>http://www.sz-online.de/nachrichten/15-jaehrige-radfahrerin-bei-unfall-toedlich-verletzt-2894620.html</v>
      </c>
      <c r="P237" s="60">
        <f>HYPERLINK(O237)</f>
      </c>
      <c r="Q237" s="182" t="s">
        <v>996</v>
      </c>
    </row>
    <row r="238" spans="1:17" s="21" customFormat="1" ht="12.75">
      <c r="A238" s="64">
        <v>41851</v>
      </c>
      <c r="B238" s="65" t="s">
        <v>379</v>
      </c>
      <c r="C238" s="174" t="s">
        <v>681</v>
      </c>
      <c r="D238" s="66" t="s">
        <v>950</v>
      </c>
      <c r="E238" s="65" t="s">
        <v>380</v>
      </c>
      <c r="F238" s="66" t="s">
        <v>956</v>
      </c>
      <c r="G238" s="66">
        <v>74</v>
      </c>
      <c r="H238" s="66"/>
      <c r="I238" s="71"/>
      <c r="J238" s="67"/>
      <c r="K238" s="21" t="s">
        <v>683</v>
      </c>
      <c r="L238" s="66" t="s">
        <v>958</v>
      </c>
      <c r="M238" s="65" t="s">
        <v>381</v>
      </c>
      <c r="N238" s="59" t="str">
        <f>HYPERLINK(M238)</f>
        <v>http://www.svz.de/nachrichten/newsticker-nord/radfahrerin-stirbt-nach-unfall-in-pasewalk-id7294121.html</v>
      </c>
      <c r="P238" s="60">
        <f>HYPERLINK(O238)</f>
      </c>
      <c r="Q238" s="182" t="s">
        <v>996</v>
      </c>
    </row>
    <row r="239" spans="1:17" s="21" customFormat="1" ht="12.75">
      <c r="A239" s="69">
        <v>41856</v>
      </c>
      <c r="B239" s="2" t="s">
        <v>200</v>
      </c>
      <c r="C239" s="173" t="s">
        <v>677</v>
      </c>
      <c r="D239" s="1" t="s">
        <v>944</v>
      </c>
      <c r="E239" s="2" t="s">
        <v>201</v>
      </c>
      <c r="F239" s="70" t="s">
        <v>946</v>
      </c>
      <c r="G239" s="70">
        <v>74</v>
      </c>
      <c r="H239" s="70">
        <v>57</v>
      </c>
      <c r="I239" s="1"/>
      <c r="J239" s="1" t="s">
        <v>958</v>
      </c>
      <c r="K239" t="s">
        <v>1032</v>
      </c>
      <c r="L239" s="66" t="s">
        <v>956</v>
      </c>
      <c r="M239" s="2" t="s">
        <v>202</v>
      </c>
      <c r="N239" s="59" t="str">
        <f>HYPERLINK(M239)</f>
        <v>http://www.allgaeuhit.de/Westallgaeu-Lindenberg-Getoeteter-Radfahrer-bei-Lindenberg-identifiziert-Rentner-aus-Hutstadt-bei-Unfall-getoetet-article10005992.html</v>
      </c>
      <c r="P239" s="60">
        <f>HYPERLINK(O239)</f>
      </c>
      <c r="Q239" s="182" t="s">
        <v>996</v>
      </c>
    </row>
    <row r="240" spans="1:17" s="21" customFormat="1" ht="12.75">
      <c r="A240" s="64">
        <v>41856</v>
      </c>
      <c r="B240" s="65" t="s">
        <v>382</v>
      </c>
      <c r="C240" s="173" t="s">
        <v>677</v>
      </c>
      <c r="D240" s="66" t="s">
        <v>944</v>
      </c>
      <c r="E240" s="65" t="s">
        <v>383</v>
      </c>
      <c r="F240" s="66" t="s">
        <v>956</v>
      </c>
      <c r="G240" s="66">
        <v>73</v>
      </c>
      <c r="H240" s="66">
        <v>45</v>
      </c>
      <c r="I240" s="71"/>
      <c r="J240" s="67" t="s">
        <v>958</v>
      </c>
      <c r="K240" s="21" t="s">
        <v>683</v>
      </c>
      <c r="L240" s="66" t="s">
        <v>956</v>
      </c>
      <c r="M240" s="65" t="s">
        <v>384</v>
      </c>
      <c r="N240" s="59" t="str">
        <f>HYPERLINK(M240)</f>
        <v>http://www.presseportal.de/polizeipresse/pm/52209/2800282/pol-iz-140805-1-schalkholz-radfahrerin-verunglueckt-toedlich</v>
      </c>
      <c r="P240" s="60">
        <f>HYPERLINK(O240)</f>
      </c>
      <c r="Q240" s="182" t="s">
        <v>996</v>
      </c>
    </row>
    <row r="241" spans="1:17" s="21" customFormat="1" ht="12.75">
      <c r="A241" s="69">
        <v>41856</v>
      </c>
      <c r="B241" s="2" t="s">
        <v>385</v>
      </c>
      <c r="C241" s="68" t="s">
        <v>943</v>
      </c>
      <c r="D241" s="1" t="s">
        <v>944</v>
      </c>
      <c r="E241" s="2" t="s">
        <v>386</v>
      </c>
      <c r="F241" s="1" t="s">
        <v>946</v>
      </c>
      <c r="G241" s="70">
        <v>53</v>
      </c>
      <c r="H241" s="70"/>
      <c r="I241" s="1"/>
      <c r="J241" s="1"/>
      <c r="K241" t="s">
        <v>943</v>
      </c>
      <c r="L241" s="66" t="s">
        <v>519</v>
      </c>
      <c r="M241" s="2" t="s">
        <v>199</v>
      </c>
      <c r="N241" s="59" t="str">
        <f>HYPERLINK(M241)</f>
        <v>http://www.mainpost.de/regional/kitzingen/Radfahrer-tot-im-Strassengraben-gefunden;art773,8268047</v>
      </c>
      <c r="P241" s="60">
        <f>HYPERLINK(O241)</f>
      </c>
      <c r="Q241" s="182" t="s">
        <v>996</v>
      </c>
    </row>
    <row r="242" spans="1:17" s="21" customFormat="1" ht="12.75">
      <c r="A242" s="69">
        <v>41857</v>
      </c>
      <c r="B242" s="2" t="s">
        <v>953</v>
      </c>
      <c r="C242" s="121" t="s">
        <v>954</v>
      </c>
      <c r="D242" s="1" t="s">
        <v>950</v>
      </c>
      <c r="E242" s="2" t="s">
        <v>955</v>
      </c>
      <c r="F242" s="70" t="s">
        <v>956</v>
      </c>
      <c r="G242" s="70">
        <v>39</v>
      </c>
      <c r="H242" s="70">
        <v>31</v>
      </c>
      <c r="I242" s="1"/>
      <c r="J242" s="1"/>
      <c r="K242" t="s">
        <v>955</v>
      </c>
      <c r="L242" s="1" t="s">
        <v>958</v>
      </c>
      <c r="M242" s="2" t="s">
        <v>203</v>
      </c>
      <c r="N242" s="59" t="str">
        <f>HYPERLINK(M242)</f>
        <v>http://www.berliner-kurier.de/polizei-justiz/bereits-8-radfahrer-toedlich-verunglueckt-lkw-rammt--radlerin---tot-,7169126,28047886.html</v>
      </c>
      <c r="P242" s="60">
        <f>HYPERLINK(O242)</f>
      </c>
      <c r="Q242" s="182" t="s">
        <v>944</v>
      </c>
    </row>
    <row r="243" spans="1:17" s="21" customFormat="1" ht="12.75">
      <c r="A243" s="64">
        <v>41857</v>
      </c>
      <c r="B243" s="65" t="s">
        <v>204</v>
      </c>
      <c r="C243" s="68" t="s">
        <v>943</v>
      </c>
      <c r="D243" s="66" t="s">
        <v>950</v>
      </c>
      <c r="E243" s="65"/>
      <c r="F243" s="66" t="s">
        <v>946</v>
      </c>
      <c r="G243" s="66">
        <v>76</v>
      </c>
      <c r="H243" s="66"/>
      <c r="I243" s="71"/>
      <c r="J243" s="67"/>
      <c r="K243" s="21" t="s">
        <v>943</v>
      </c>
      <c r="L243" s="66" t="s">
        <v>956</v>
      </c>
      <c r="M243" s="65" t="s">
        <v>340</v>
      </c>
      <c r="N243" s="59" t="str">
        <f>HYPERLINK(M243)</f>
        <v>http://www.augsburger-allgemeine.de/donauwoerth/Rentner-stirbt-nach-Sturz-von-Fahrrad-id31067402.html</v>
      </c>
      <c r="P243" s="60">
        <f>HYPERLINK(O243)</f>
      </c>
      <c r="Q243" s="182" t="s">
        <v>996</v>
      </c>
    </row>
    <row r="244" spans="1:17" s="21" customFormat="1" ht="12.75">
      <c r="A244" s="64">
        <v>41858</v>
      </c>
      <c r="B244" s="65" t="s">
        <v>346</v>
      </c>
      <c r="C244" s="173" t="s">
        <v>677</v>
      </c>
      <c r="D244" s="66" t="s">
        <v>944</v>
      </c>
      <c r="E244" s="65" t="s">
        <v>347</v>
      </c>
      <c r="F244" s="66" t="s">
        <v>946</v>
      </c>
      <c r="G244" s="66">
        <v>80</v>
      </c>
      <c r="H244" s="66">
        <v>62</v>
      </c>
      <c r="I244" s="71"/>
      <c r="J244" s="67"/>
      <c r="K244" s="21" t="s">
        <v>683</v>
      </c>
      <c r="L244" s="66" t="s">
        <v>519</v>
      </c>
      <c r="M244" s="65" t="s">
        <v>348</v>
      </c>
      <c r="N244" s="59" t="str">
        <f>HYPERLINK(M244)</f>
        <v>http://www.chiemgau24.de/chiemgau/chiemsee/seeon/nach-schwerem-unfall-seebruck-rentner-3764348.html</v>
      </c>
      <c r="P244" s="60">
        <f>HYPERLINK(O244)</f>
      </c>
      <c r="Q244" s="182" t="s">
        <v>996</v>
      </c>
    </row>
    <row r="245" spans="1:17" s="21" customFormat="1" ht="12.75">
      <c r="A245" s="69">
        <v>41858</v>
      </c>
      <c r="B245" s="2" t="s">
        <v>343</v>
      </c>
      <c r="C245" s="68" t="s">
        <v>943</v>
      </c>
      <c r="D245" s="1" t="s">
        <v>950</v>
      </c>
      <c r="E245" s="2" t="s">
        <v>344</v>
      </c>
      <c r="F245" s="70" t="s">
        <v>946</v>
      </c>
      <c r="G245" s="70">
        <v>54</v>
      </c>
      <c r="H245" s="70"/>
      <c r="I245" s="1" t="s">
        <v>957</v>
      </c>
      <c r="J245" s="1"/>
      <c r="K245" t="s">
        <v>943</v>
      </c>
      <c r="L245" s="1" t="s">
        <v>958</v>
      </c>
      <c r="M245" s="2" t="s">
        <v>345</v>
      </c>
      <c r="N245" s="59" t="str">
        <f>HYPERLINK(M245)</f>
        <v>http://www.halloherne.de/artikel/radfahrer-toedlich-verunglueckt-2634.htm</v>
      </c>
      <c r="P245" s="60">
        <f>HYPERLINK(O245)</f>
      </c>
      <c r="Q245" s="182" t="s">
        <v>996</v>
      </c>
    </row>
    <row r="246" spans="1:17" s="21" customFormat="1" ht="12.75">
      <c r="A246" s="69">
        <v>41858</v>
      </c>
      <c r="B246" s="2" t="s">
        <v>341</v>
      </c>
      <c r="C246" s="68" t="s">
        <v>943</v>
      </c>
      <c r="D246" s="1" t="s">
        <v>950</v>
      </c>
      <c r="E246" s="2" t="s">
        <v>926</v>
      </c>
      <c r="F246" s="70" t="s">
        <v>946</v>
      </c>
      <c r="G246" s="70">
        <v>63</v>
      </c>
      <c r="H246" s="70"/>
      <c r="I246" s="1"/>
      <c r="J246" s="1"/>
      <c r="K246" t="s">
        <v>943</v>
      </c>
      <c r="L246" s="1" t="s">
        <v>958</v>
      </c>
      <c r="M246" s="2" t="s">
        <v>342</v>
      </c>
      <c r="N246" s="59" t="str">
        <f>HYPERLINK(M246)</f>
        <v>http://www.mz-web.de/wittenberg-graefenhainichen/radfahrer-stirbt--auf-der-strasse,20641128,28065022.html</v>
      </c>
      <c r="P246" s="60">
        <f>HYPERLINK(O246)</f>
      </c>
      <c r="Q246" s="182" t="s">
        <v>996</v>
      </c>
    </row>
    <row r="247" spans="1:17" s="21" customFormat="1" ht="12.75">
      <c r="A247" s="64">
        <v>41859</v>
      </c>
      <c r="B247" s="65" t="s">
        <v>349</v>
      </c>
      <c r="C247" s="62" t="s">
        <v>702</v>
      </c>
      <c r="D247" s="66" t="s">
        <v>944</v>
      </c>
      <c r="E247" s="65" t="s">
        <v>350</v>
      </c>
      <c r="F247" s="66" t="s">
        <v>946</v>
      </c>
      <c r="G247" s="66">
        <v>70</v>
      </c>
      <c r="H247" s="66">
        <v>61</v>
      </c>
      <c r="I247" s="71"/>
      <c r="J247" s="67"/>
      <c r="K247" s="21" t="s">
        <v>683</v>
      </c>
      <c r="L247" s="66" t="s">
        <v>957</v>
      </c>
      <c r="M247" s="65" t="s">
        <v>351</v>
      </c>
      <c r="N247" s="59" t="str">
        <f>HYPERLINK(M247)</f>
        <v>http://www.augsburger-allgemeine.de/bayern/Radfahrer-getoetet-Polizei-fahndet-nach-Autofahrer-id30946522.html</v>
      </c>
      <c r="P247" s="60">
        <f>HYPERLINK(O247)</f>
      </c>
      <c r="Q247" s="182" t="s">
        <v>944</v>
      </c>
    </row>
    <row r="248" spans="1:17" s="21" customFormat="1" ht="12.75">
      <c r="A248" s="64">
        <v>41861</v>
      </c>
      <c r="B248" s="65" t="s">
        <v>352</v>
      </c>
      <c r="C248" s="68" t="s">
        <v>943</v>
      </c>
      <c r="D248" s="66" t="s">
        <v>950</v>
      </c>
      <c r="E248" s="65" t="s">
        <v>945</v>
      </c>
      <c r="F248" s="66" t="s">
        <v>946</v>
      </c>
      <c r="G248" s="66">
        <v>71</v>
      </c>
      <c r="H248" s="66"/>
      <c r="I248" s="71"/>
      <c r="J248" s="67"/>
      <c r="K248" s="21" t="s">
        <v>943</v>
      </c>
      <c r="L248" s="66" t="s">
        <v>519</v>
      </c>
      <c r="M248" s="65" t="s">
        <v>1146</v>
      </c>
      <c r="N248" s="59" t="str">
        <f>HYPERLINK(M248)</f>
        <v>http://www.thueringer-allgemeine.de/web/zgt/leben/blaulicht/detail/-/specific/71-jaehriger-Fahrradfahrer-stirbt-in-Heiligenstadt-1432170837</v>
      </c>
      <c r="P248" s="60">
        <f>HYPERLINK(O248)</f>
      </c>
      <c r="Q248" s="182" t="s">
        <v>996</v>
      </c>
    </row>
    <row r="249" spans="1:17" s="21" customFormat="1" ht="12.75">
      <c r="A249" s="64">
        <v>41863</v>
      </c>
      <c r="B249" s="65" t="s">
        <v>1147</v>
      </c>
      <c r="C249" s="122" t="s">
        <v>949</v>
      </c>
      <c r="D249" s="66" t="s">
        <v>950</v>
      </c>
      <c r="E249" s="65" t="s">
        <v>1148</v>
      </c>
      <c r="F249" s="66" t="s">
        <v>956</v>
      </c>
      <c r="G249" s="66">
        <v>77</v>
      </c>
      <c r="H249" s="66"/>
      <c r="I249" s="71"/>
      <c r="J249" s="67"/>
      <c r="K249" s="21" t="s">
        <v>713</v>
      </c>
      <c r="L249" s="66" t="s">
        <v>519</v>
      </c>
      <c r="M249" s="65" t="s">
        <v>1149</v>
      </c>
      <c r="N249" s="59" t="str">
        <f>HYPERLINK(M249)</f>
        <v>http://www.br.de/nachrichten/schwaben/inhalt/zug-roll-ueber-frau-lindau-100.html</v>
      </c>
      <c r="P249" s="60">
        <f>HYPERLINK(O249)</f>
      </c>
      <c r="Q249" s="182" t="s">
        <v>996</v>
      </c>
    </row>
    <row r="250" spans="1:17" s="21" customFormat="1" ht="12.75">
      <c r="A250" s="64">
        <v>41864</v>
      </c>
      <c r="B250" s="65" t="s">
        <v>1150</v>
      </c>
      <c r="C250" s="122" t="s">
        <v>949</v>
      </c>
      <c r="D250" s="66" t="s">
        <v>950</v>
      </c>
      <c r="E250" s="65" t="s">
        <v>1151</v>
      </c>
      <c r="F250" s="66" t="s">
        <v>946</v>
      </c>
      <c r="G250" s="66">
        <v>5</v>
      </c>
      <c r="H250" s="66"/>
      <c r="I250" s="71"/>
      <c r="J250" s="67"/>
      <c r="K250" s="21" t="s">
        <v>713</v>
      </c>
      <c r="L250" s="66" t="s">
        <v>519</v>
      </c>
      <c r="M250" s="65" t="s">
        <v>1152</v>
      </c>
      <c r="N250" s="59" t="str">
        <f>HYPERLINK(M250)</f>
        <v>http://www.ndr.de/nachrichten/mecklenburg-vorpommern/Fuenfjaehriger-von-Zug-erfasst-und-getoetet,unfall5854.html</v>
      </c>
      <c r="P250" s="60">
        <f>HYPERLINK(O250)</f>
      </c>
      <c r="Q250" s="182" t="s">
        <v>996</v>
      </c>
    </row>
    <row r="251" spans="1:17" s="21" customFormat="1" ht="12.75">
      <c r="A251" s="64">
        <v>41865</v>
      </c>
      <c r="B251" s="65" t="s">
        <v>1153</v>
      </c>
      <c r="C251" s="121" t="s">
        <v>954</v>
      </c>
      <c r="D251" s="66" t="s">
        <v>950</v>
      </c>
      <c r="E251" s="65" t="s">
        <v>1154</v>
      </c>
      <c r="F251" s="66" t="s">
        <v>956</v>
      </c>
      <c r="G251" s="66">
        <v>65</v>
      </c>
      <c r="H251" s="66"/>
      <c r="I251" s="71"/>
      <c r="J251" s="67"/>
      <c r="K251" s="21" t="s">
        <v>955</v>
      </c>
      <c r="L251" s="66" t="s">
        <v>958</v>
      </c>
      <c r="M251" s="65" t="s">
        <v>1155</v>
      </c>
      <c r="N251" s="59" t="str">
        <f>HYPERLINK(M251)</f>
        <v>http://www1.wdr.de/themen/infokompakt/nachrichten/nrwkompakt/archiv/nrwkompakt30886.html</v>
      </c>
      <c r="P251" s="60">
        <f>HYPERLINK(O251)</f>
      </c>
      <c r="Q251" s="182" t="s">
        <v>944</v>
      </c>
    </row>
    <row r="252" spans="1:17" s="21" customFormat="1" ht="12.75">
      <c r="A252" s="64">
        <v>41867</v>
      </c>
      <c r="B252" s="65" t="s">
        <v>160</v>
      </c>
      <c r="C252" s="68" t="s">
        <v>943</v>
      </c>
      <c r="D252" s="66" t="s">
        <v>950</v>
      </c>
      <c r="E252" s="65" t="s">
        <v>945</v>
      </c>
      <c r="F252" s="66" t="s">
        <v>946</v>
      </c>
      <c r="G252" s="66">
        <v>87</v>
      </c>
      <c r="H252" s="66"/>
      <c r="I252" s="71"/>
      <c r="J252" s="67"/>
      <c r="K252" s="21" t="s">
        <v>943</v>
      </c>
      <c r="L252" s="66" t="s">
        <v>519</v>
      </c>
      <c r="M252" s="65" t="s">
        <v>1156</v>
      </c>
      <c r="N252" s="59" t="str">
        <f>HYPERLINK(M252)</f>
        <v>https://www.weissblau.de/artikel/polizeibericht-vom-17082014-u-20-j-hriger-autofahrer-stirbt-nach-schwerem-unfall-krankenhaus</v>
      </c>
      <c r="P252" s="60">
        <f>HYPERLINK(O252)</f>
      </c>
      <c r="Q252" s="182" t="s">
        <v>996</v>
      </c>
    </row>
    <row r="253" spans="1:17" s="21" customFormat="1" ht="12.75">
      <c r="A253" s="64">
        <v>41868</v>
      </c>
      <c r="B253" s="65" t="s">
        <v>1160</v>
      </c>
      <c r="C253" s="62" t="s">
        <v>702</v>
      </c>
      <c r="D253" s="66" t="s">
        <v>944</v>
      </c>
      <c r="E253" s="65" t="s">
        <v>1161</v>
      </c>
      <c r="F253" s="66" t="s">
        <v>946</v>
      </c>
      <c r="G253" s="66">
        <v>47</v>
      </c>
      <c r="H253" s="66">
        <v>19</v>
      </c>
      <c r="I253" s="71" t="s">
        <v>1052</v>
      </c>
      <c r="J253" s="67"/>
      <c r="K253" s="21" t="s">
        <v>683</v>
      </c>
      <c r="L253" s="66" t="s">
        <v>519</v>
      </c>
      <c r="M253" s="65" t="s">
        <v>1162</v>
      </c>
      <c r="N253" s="59" t="str">
        <f>HYPERLINK(M253)</f>
        <v>http://www.finanznachrichten.de/nachrichten-2014-08/31156317-ein-toter-und-ein-schwer-verletzter-radfahrer-nach-unfall-auf-b-295-003.htm</v>
      </c>
      <c r="O253" s="21" t="s">
        <v>1163</v>
      </c>
      <c r="P253" s="60" t="str">
        <f>HYPERLINK(O253)</f>
        <v>https://www.google.de/maps/@48.748988,8.8867787,345m/data=!3m1!1e3!5m1!1e3?hl=de</v>
      </c>
      <c r="Q253" s="182" t="s">
        <v>944</v>
      </c>
    </row>
    <row r="254" spans="1:17" s="21" customFormat="1" ht="12.75">
      <c r="A254" s="64">
        <v>41868</v>
      </c>
      <c r="B254" s="65" t="s">
        <v>1157</v>
      </c>
      <c r="C254" s="68" t="s">
        <v>943</v>
      </c>
      <c r="D254" s="66" t="s">
        <v>944</v>
      </c>
      <c r="E254" s="65" t="s">
        <v>1158</v>
      </c>
      <c r="F254" s="66" t="s">
        <v>956</v>
      </c>
      <c r="G254" s="66">
        <v>48</v>
      </c>
      <c r="H254" s="66"/>
      <c r="I254" s="71"/>
      <c r="J254" s="67"/>
      <c r="K254" s="21" t="s">
        <v>943</v>
      </c>
      <c r="L254" s="66" t="s">
        <v>956</v>
      </c>
      <c r="M254" s="65" t="s">
        <v>1159</v>
      </c>
      <c r="N254" s="59" t="str">
        <f>HYPERLINK(M254)</f>
        <v>http://www.fuldaerzeitung.de/artikelansicht/artikel/2892400/radfahrerin-stirbt-bei-oberbernhards</v>
      </c>
      <c r="P254" s="60">
        <f>HYPERLINK(O254)</f>
      </c>
      <c r="Q254" s="182" t="s">
        <v>996</v>
      </c>
    </row>
    <row r="255" spans="1:17" s="21" customFormat="1" ht="12.75">
      <c r="A255" s="64">
        <v>41869</v>
      </c>
      <c r="B255" s="65" t="s">
        <v>1164</v>
      </c>
      <c r="C255" s="174" t="s">
        <v>681</v>
      </c>
      <c r="D255" s="66" t="s">
        <v>950</v>
      </c>
      <c r="E255" s="65" t="s">
        <v>1165</v>
      </c>
      <c r="F255" s="66" t="s">
        <v>946</v>
      </c>
      <c r="G255" s="66">
        <v>26</v>
      </c>
      <c r="H255" s="66"/>
      <c r="I255" s="71"/>
      <c r="J255" s="67"/>
      <c r="K255" s="21" t="s">
        <v>683</v>
      </c>
      <c r="L255" s="66" t="s">
        <v>958</v>
      </c>
      <c r="M255" s="65" t="s">
        <v>469</v>
      </c>
      <c r="N255" s="59" t="str">
        <f>HYPERLINK(M255)</f>
        <v>http://ruhraktuell.de/fahrradfahrer-stirbt-gelsenkirchen-nach-unfall/</v>
      </c>
      <c r="P255" s="60">
        <f>HYPERLINK(O255)</f>
      </c>
      <c r="Q255" s="182" t="s">
        <v>996</v>
      </c>
    </row>
    <row r="256" spans="1:17" s="21" customFormat="1" ht="12.75">
      <c r="A256" s="64">
        <v>41870</v>
      </c>
      <c r="B256" s="65" t="s">
        <v>1034</v>
      </c>
      <c r="C256" s="173" t="s">
        <v>677</v>
      </c>
      <c r="D256" s="66" t="s">
        <v>950</v>
      </c>
      <c r="E256" s="65" t="s">
        <v>470</v>
      </c>
      <c r="F256" s="66" t="s">
        <v>946</v>
      </c>
      <c r="G256" s="66">
        <v>76</v>
      </c>
      <c r="H256" s="66">
        <v>35</v>
      </c>
      <c r="I256" s="71"/>
      <c r="J256" s="67" t="s">
        <v>958</v>
      </c>
      <c r="K256" s="21" t="s">
        <v>683</v>
      </c>
      <c r="L256" s="66" t="s">
        <v>519</v>
      </c>
      <c r="M256" s="65" t="s">
        <v>471</v>
      </c>
      <c r="N256" s="59" t="str">
        <f>HYPERLINK(M256)</f>
        <v>http://www.internetwache.brandenburg.de/sixcms/detail.php?id=12179407</v>
      </c>
      <c r="P256" s="60">
        <f>HYPERLINK(O256)</f>
      </c>
      <c r="Q256" s="182" t="s">
        <v>996</v>
      </c>
    </row>
    <row r="257" spans="1:17" s="21" customFormat="1" ht="12.75">
      <c r="A257" s="64">
        <v>41871</v>
      </c>
      <c r="B257" s="65" t="s">
        <v>1213</v>
      </c>
      <c r="C257" s="66" t="s">
        <v>686</v>
      </c>
      <c r="D257" s="66" t="s">
        <v>944</v>
      </c>
      <c r="E257" s="65" t="s">
        <v>472</v>
      </c>
      <c r="F257" s="66" t="s">
        <v>946</v>
      </c>
      <c r="G257" s="66">
        <v>75</v>
      </c>
      <c r="H257" s="66">
        <v>76</v>
      </c>
      <c r="I257" s="71"/>
      <c r="J257" s="67"/>
      <c r="K257" s="21" t="s">
        <v>97</v>
      </c>
      <c r="L257" s="66" t="s">
        <v>958</v>
      </c>
      <c r="M257" s="65" t="s">
        <v>473</v>
      </c>
      <c r="N257" s="59" t="str">
        <f>HYPERLINK(M257)</f>
        <v>http://www.maz-online.de/Lokales/Potsdam/Zwei-verunglueckte-Radfahrer-gestorben</v>
      </c>
      <c r="P257" s="60">
        <f>HYPERLINK(O257)</f>
      </c>
      <c r="Q257" s="182" t="s">
        <v>996</v>
      </c>
    </row>
    <row r="258" spans="1:17" s="21" customFormat="1" ht="12.75">
      <c r="A258" s="64">
        <v>41873</v>
      </c>
      <c r="B258" s="65" t="s">
        <v>477</v>
      </c>
      <c r="C258" s="173" t="s">
        <v>677</v>
      </c>
      <c r="D258" s="66" t="s">
        <v>950</v>
      </c>
      <c r="E258" s="65" t="s">
        <v>839</v>
      </c>
      <c r="F258" s="66" t="s">
        <v>946</v>
      </c>
      <c r="G258" s="66">
        <v>82</v>
      </c>
      <c r="H258" s="66">
        <v>83</v>
      </c>
      <c r="I258" s="71"/>
      <c r="J258" s="67"/>
      <c r="K258" s="21" t="s">
        <v>683</v>
      </c>
      <c r="L258" s="66" t="s">
        <v>358</v>
      </c>
      <c r="M258" s="65" t="s">
        <v>755</v>
      </c>
      <c r="N258" s="59" t="str">
        <f>HYPERLINK(M258)</f>
        <v>http://www.presseportal.de/polizeipresse/pm/43526/2813349/pol-st-steinfurt-bo-gantenstrasse-nachtrag-zum-verkehrsunfall-vom-20-08-2014?search=Radfahrer%2Cverstorben</v>
      </c>
      <c r="P258" s="60">
        <f>HYPERLINK(O258)</f>
      </c>
      <c r="Q258" s="182" t="s">
        <v>996</v>
      </c>
    </row>
    <row r="259" spans="1:17" s="21" customFormat="1" ht="12.75">
      <c r="A259" s="64">
        <v>41873</v>
      </c>
      <c r="B259" s="65" t="s">
        <v>474</v>
      </c>
      <c r="C259" s="175" t="s">
        <v>926</v>
      </c>
      <c r="D259" s="66" t="s">
        <v>944</v>
      </c>
      <c r="E259" s="65" t="s">
        <v>475</v>
      </c>
      <c r="F259" s="66" t="s">
        <v>956</v>
      </c>
      <c r="G259" s="66">
        <v>66</v>
      </c>
      <c r="H259" s="66"/>
      <c r="I259" s="71"/>
      <c r="J259" s="67"/>
      <c r="K259" s="21" t="s">
        <v>683</v>
      </c>
      <c r="L259" s="66" t="s">
        <v>958</v>
      </c>
      <c r="M259" s="65" t="s">
        <v>476</v>
      </c>
      <c r="N259" s="59" t="str">
        <f>HYPERLINK(M259)</f>
        <v>http://www.lr-online.de/regionen/luebbenau-calau/Radfahrerin-bei-Unfall-in-Luebbenau-getoetet;art13825,4713987</v>
      </c>
      <c r="P259" s="60">
        <f>HYPERLINK(O259)</f>
      </c>
      <c r="Q259" s="182" t="s">
        <v>519</v>
      </c>
    </row>
    <row r="260" spans="1:17" s="21" customFormat="1" ht="12.75">
      <c r="A260" s="64">
        <v>41874</v>
      </c>
      <c r="B260" s="65" t="s">
        <v>756</v>
      </c>
      <c r="C260" s="68" t="s">
        <v>943</v>
      </c>
      <c r="D260" s="66" t="s">
        <v>950</v>
      </c>
      <c r="E260" s="65" t="s">
        <v>945</v>
      </c>
      <c r="F260" s="66" t="s">
        <v>946</v>
      </c>
      <c r="G260" s="66">
        <v>63</v>
      </c>
      <c r="H260" s="66"/>
      <c r="I260" s="71"/>
      <c r="J260" s="67"/>
      <c r="K260" s="21" t="s">
        <v>943</v>
      </c>
      <c r="L260" s="66" t="s">
        <v>519</v>
      </c>
      <c r="M260" s="65" t="s">
        <v>757</v>
      </c>
      <c r="N260" s="59" t="str">
        <f>HYPERLINK(M260)</f>
        <v>http://www.hit-tv.eu/2014/08/25/radfahrer-verstorben-niesky/</v>
      </c>
      <c r="P260" s="60">
        <f>HYPERLINK(O260)</f>
      </c>
      <c r="Q260" s="182" t="s">
        <v>996</v>
      </c>
    </row>
    <row r="261" spans="1:17" s="21" customFormat="1" ht="12.75">
      <c r="A261" s="64">
        <v>41876</v>
      </c>
      <c r="B261" s="65" t="s">
        <v>758</v>
      </c>
      <c r="C261" s="68" t="s">
        <v>943</v>
      </c>
      <c r="D261" s="66" t="s">
        <v>944</v>
      </c>
      <c r="E261" s="65" t="s">
        <v>759</v>
      </c>
      <c r="F261" s="66" t="s">
        <v>946</v>
      </c>
      <c r="G261" s="66">
        <v>66</v>
      </c>
      <c r="H261" s="66"/>
      <c r="I261" s="71" t="s">
        <v>957</v>
      </c>
      <c r="J261" s="67"/>
      <c r="K261" s="21" t="s">
        <v>943</v>
      </c>
      <c r="L261" s="66" t="s">
        <v>956</v>
      </c>
      <c r="M261" s="65" t="s">
        <v>760</v>
      </c>
      <c r="N261" s="59" t="str">
        <f>HYPERLINK(M261)</f>
        <v>http://www.mainpost.de/regional/hassberge/Nach-Sturz-von-Fahrrad-66-Jaehriger-gestorben;art1726,8295984</v>
      </c>
      <c r="P261" s="60">
        <f>HYPERLINK(O261)</f>
      </c>
      <c r="Q261" s="182" t="s">
        <v>996</v>
      </c>
    </row>
    <row r="262" spans="1:17" s="21" customFormat="1" ht="12.75">
      <c r="A262" s="69">
        <v>41877</v>
      </c>
      <c r="B262" s="2" t="s">
        <v>762</v>
      </c>
      <c r="C262" s="122" t="s">
        <v>949</v>
      </c>
      <c r="D262" s="1" t="s">
        <v>950</v>
      </c>
      <c r="E262" s="2" t="s">
        <v>763</v>
      </c>
      <c r="F262" s="70" t="s">
        <v>946</v>
      </c>
      <c r="G262" s="70"/>
      <c r="H262" s="70"/>
      <c r="I262" s="1"/>
      <c r="J262" s="1"/>
      <c r="K262" t="s">
        <v>713</v>
      </c>
      <c r="L262" s="66" t="s">
        <v>958</v>
      </c>
      <c r="M262" s="2" t="s">
        <v>764</v>
      </c>
      <c r="N262" s="59" t="str">
        <f>HYPERLINK(M262)</f>
        <v>http://www.bos-inside.de/radfahrer-wird-in-tarp-von-gueterzug-erfasst-und-getoetet/</v>
      </c>
      <c r="P262" s="60">
        <f>HYPERLINK(O262)</f>
      </c>
      <c r="Q262" s="182" t="s">
        <v>996</v>
      </c>
    </row>
    <row r="263" spans="1:17" s="21" customFormat="1" ht="12.75">
      <c r="A263" s="64">
        <v>41877</v>
      </c>
      <c r="B263" s="65" t="s">
        <v>953</v>
      </c>
      <c r="C263" s="121" t="s">
        <v>954</v>
      </c>
      <c r="D263" s="66" t="s">
        <v>950</v>
      </c>
      <c r="E263" s="65" t="s">
        <v>955</v>
      </c>
      <c r="F263" s="66" t="s">
        <v>956</v>
      </c>
      <c r="G263" s="66">
        <v>76</v>
      </c>
      <c r="H263" s="66">
        <v>39</v>
      </c>
      <c r="I263" s="71"/>
      <c r="J263" s="67"/>
      <c r="K263" s="21" t="s">
        <v>955</v>
      </c>
      <c r="L263" s="66" t="s">
        <v>958</v>
      </c>
      <c r="M263" s="65" t="s">
        <v>761</v>
      </c>
      <c r="N263" s="59" t="str">
        <f>HYPERLINK(M263)</f>
        <v>http://www.tagesspiegel.de/berlin/berlin-lankwitz-erneut-radfahrer-von-lkw-getoetet/10613972.html</v>
      </c>
      <c r="P263" s="60">
        <f>HYPERLINK(O263)</f>
      </c>
      <c r="Q263" s="182" t="s">
        <v>944</v>
      </c>
    </row>
    <row r="264" spans="1:17" s="21" customFormat="1" ht="12.75">
      <c r="A264" s="69">
        <v>41879</v>
      </c>
      <c r="B264" s="2" t="s">
        <v>765</v>
      </c>
      <c r="C264" s="174" t="s">
        <v>681</v>
      </c>
      <c r="D264" s="1" t="s">
        <v>944</v>
      </c>
      <c r="E264" s="2" t="s">
        <v>259</v>
      </c>
      <c r="F264" s="70" t="s">
        <v>946</v>
      </c>
      <c r="G264" s="70">
        <v>79</v>
      </c>
      <c r="H264" s="70">
        <v>62</v>
      </c>
      <c r="I264" s="1"/>
      <c r="J264" s="1"/>
      <c r="K264" t="s">
        <v>751</v>
      </c>
      <c r="L264" s="1" t="s">
        <v>958</v>
      </c>
      <c r="M264" s="2" t="s">
        <v>766</v>
      </c>
      <c r="N264" s="59" t="str">
        <f>HYPERLINK(M264)</f>
        <v>http://www.kreiszeitung.de/lokales/heidekreis/soltau-ort62242/krankenhaus-verstorben-rettungshubschrauber-einsatz-dittmern-3814684.html</v>
      </c>
      <c r="P264" s="60">
        <f>HYPERLINK(O264)</f>
      </c>
      <c r="Q264" s="182" t="s">
        <v>996</v>
      </c>
    </row>
    <row r="265" spans="1:17" s="21" customFormat="1" ht="12.75">
      <c r="A265" s="69">
        <v>41880</v>
      </c>
      <c r="B265" s="2" t="s">
        <v>767</v>
      </c>
      <c r="C265" s="122" t="s">
        <v>949</v>
      </c>
      <c r="D265" s="1" t="s">
        <v>944</v>
      </c>
      <c r="E265" s="2" t="s">
        <v>768</v>
      </c>
      <c r="F265" s="1" t="s">
        <v>956</v>
      </c>
      <c r="G265" s="70">
        <v>79</v>
      </c>
      <c r="H265" s="70"/>
      <c r="I265" s="1"/>
      <c r="J265" s="1"/>
      <c r="K265" t="s">
        <v>713</v>
      </c>
      <c r="L265" s="66" t="s">
        <v>958</v>
      </c>
      <c r="M265" s="2" t="s">
        <v>769</v>
      </c>
      <c r="N265" s="59" t="str">
        <f>HYPERLINK(M265)</f>
        <v>http://www.hallo-luebbecke.de/nachrichten/79jaehrige-stirbt-bei-der-ueberquerung-der-bahngleise-10463.html</v>
      </c>
      <c r="P265" s="60">
        <f>HYPERLINK(O265)</f>
      </c>
      <c r="Q265" s="182" t="s">
        <v>996</v>
      </c>
    </row>
    <row r="266" spans="1:17" s="21" customFormat="1" ht="12.75">
      <c r="A266" s="69">
        <v>41882</v>
      </c>
      <c r="B266" s="2" t="s">
        <v>770</v>
      </c>
      <c r="C266" s="68" t="s">
        <v>943</v>
      </c>
      <c r="D266" s="1" t="s">
        <v>944</v>
      </c>
      <c r="E266" s="2" t="s">
        <v>771</v>
      </c>
      <c r="F266" s="70" t="s">
        <v>946</v>
      </c>
      <c r="G266" s="70">
        <v>84</v>
      </c>
      <c r="H266" s="70"/>
      <c r="I266" s="1"/>
      <c r="J266" s="1"/>
      <c r="K266" t="s">
        <v>943</v>
      </c>
      <c r="L266" s="1" t="s">
        <v>519</v>
      </c>
      <c r="M266" s="2" t="s">
        <v>772</v>
      </c>
      <c r="N266" s="59" t="str">
        <f>HYPERLINK(M266)</f>
        <v>http://www.general-anzeiger-bonn.de/region/rhein-sieg-kreis/alfter/84-Jaehriger-Radfahrer-stirbt-nach-Alleinunfall-article1438652.html</v>
      </c>
      <c r="P266" s="60">
        <f>HYPERLINK(O266)</f>
      </c>
      <c r="Q266" s="182" t="s">
        <v>996</v>
      </c>
    </row>
    <row r="267" spans="1:17" s="21" customFormat="1" ht="12.75">
      <c r="A267" s="69">
        <v>41882</v>
      </c>
      <c r="B267" s="2" t="s">
        <v>773</v>
      </c>
      <c r="C267" s="68" t="s">
        <v>943</v>
      </c>
      <c r="D267" s="1" t="s">
        <v>944</v>
      </c>
      <c r="E267" s="2" t="s">
        <v>774</v>
      </c>
      <c r="F267" s="70" t="s">
        <v>946</v>
      </c>
      <c r="G267" s="70">
        <v>41</v>
      </c>
      <c r="H267" s="70"/>
      <c r="I267" s="1"/>
      <c r="J267" s="1" t="s">
        <v>958</v>
      </c>
      <c r="K267" t="s">
        <v>943</v>
      </c>
      <c r="L267" s="1" t="s">
        <v>519</v>
      </c>
      <c r="M267" s="2" t="s">
        <v>775</v>
      </c>
      <c r="N267" s="59" t="str">
        <f>HYPERLINK(M267)</f>
        <v>http://www.wn.de/NRW/1704564-Unfaelle-Radfahrer-tot-aus-Urftsee-geborgen</v>
      </c>
      <c r="P267" s="60">
        <f>HYPERLINK(O267)</f>
      </c>
      <c r="Q267" s="182" t="s">
        <v>996</v>
      </c>
    </row>
    <row r="268" spans="1:17" s="21" customFormat="1" ht="12.75">
      <c r="A268" s="69">
        <v>41884</v>
      </c>
      <c r="B268" s="2" t="s">
        <v>776</v>
      </c>
      <c r="C268" s="121" t="s">
        <v>954</v>
      </c>
      <c r="D268" s="1" t="s">
        <v>950</v>
      </c>
      <c r="E268" s="2" t="s">
        <v>777</v>
      </c>
      <c r="F268" s="70" t="s">
        <v>946</v>
      </c>
      <c r="G268" s="70">
        <v>22</v>
      </c>
      <c r="H268" s="70">
        <v>37</v>
      </c>
      <c r="I268" s="1" t="s">
        <v>957</v>
      </c>
      <c r="J268" s="1"/>
      <c r="K268" t="s">
        <v>955</v>
      </c>
      <c r="L268" s="1" t="s">
        <v>958</v>
      </c>
      <c r="M268" s="2" t="s">
        <v>778</v>
      </c>
      <c r="N268" s="59" t="str">
        <f>HYPERLINK(M268)</f>
        <v>http://www.sz-online.de/nachrichten/radfahrer-stirbt-bei-unfall-mit-lkw-2918783.html</v>
      </c>
      <c r="O268" s="21" t="s">
        <v>779</v>
      </c>
      <c r="P268" s="60" t="str">
        <f>HYPERLINK(O268)</f>
        <v>http://goo.gl/maps/FN86W</v>
      </c>
      <c r="Q268" s="182" t="s">
        <v>944</v>
      </c>
    </row>
    <row r="269" spans="1:17" s="21" customFormat="1" ht="12.75">
      <c r="A269" s="69">
        <v>41884</v>
      </c>
      <c r="B269" s="2" t="s">
        <v>862</v>
      </c>
      <c r="C269" s="173" t="s">
        <v>677</v>
      </c>
      <c r="D269" s="1" t="s">
        <v>944</v>
      </c>
      <c r="E269" s="2" t="s">
        <v>780</v>
      </c>
      <c r="F269" s="70" t="s">
        <v>946</v>
      </c>
      <c r="G269" s="70">
        <v>78</v>
      </c>
      <c r="H269" s="70">
        <v>72</v>
      </c>
      <c r="I269" s="1" t="s">
        <v>1052</v>
      </c>
      <c r="J269" s="1"/>
      <c r="K269" t="s">
        <v>683</v>
      </c>
      <c r="L269" s="1" t="s">
        <v>956</v>
      </c>
      <c r="M269" s="2" t="s">
        <v>781</v>
      </c>
      <c r="N269" s="59" t="str">
        <f>HYPERLINK(M269)</f>
        <v>http://www.reutlinger-buehne.info/weblog/recht_und_ordnung/view/dt/3/article/35858/Radfahrer_t-ouml-dlich_verungl-uuml-ckt.html</v>
      </c>
      <c r="P269" s="60">
        <f>HYPERLINK(O269)</f>
      </c>
      <c r="Q269" s="182" t="s">
        <v>996</v>
      </c>
    </row>
    <row r="270" spans="1:17" s="21" customFormat="1" ht="12.75">
      <c r="A270" s="69">
        <v>41884</v>
      </c>
      <c r="B270" s="2" t="s">
        <v>782</v>
      </c>
      <c r="C270" s="68" t="s">
        <v>943</v>
      </c>
      <c r="D270" s="1" t="s">
        <v>944</v>
      </c>
      <c r="E270" s="2" t="s">
        <v>837</v>
      </c>
      <c r="F270" s="70" t="s">
        <v>946</v>
      </c>
      <c r="G270" s="70">
        <v>69</v>
      </c>
      <c r="H270" s="70"/>
      <c r="I270" s="1"/>
      <c r="J270" s="1"/>
      <c r="K270" t="s">
        <v>943</v>
      </c>
      <c r="L270" s="1" t="s">
        <v>519</v>
      </c>
      <c r="M270" s="2" t="s">
        <v>12</v>
      </c>
      <c r="N270" s="59" t="str">
        <f>HYPERLINK(M270)</f>
        <v>http://www.suedwestfalen-nachrichten.de/sundern-unfall-mit-toedlich-verletztem-radfahrer-20140902.html</v>
      </c>
      <c r="P270" s="60">
        <f>HYPERLINK(O270)</f>
      </c>
      <c r="Q270" s="182" t="s">
        <v>996</v>
      </c>
    </row>
    <row r="271" spans="1:17" s="21" customFormat="1" ht="12.75">
      <c r="A271" s="69">
        <v>41886</v>
      </c>
      <c r="B271" s="2" t="s">
        <v>69</v>
      </c>
      <c r="C271" s="68" t="s">
        <v>943</v>
      </c>
      <c r="D271" s="1" t="s">
        <v>950</v>
      </c>
      <c r="E271" s="2" t="s">
        <v>945</v>
      </c>
      <c r="F271" s="70" t="s">
        <v>946</v>
      </c>
      <c r="G271" s="70">
        <v>63</v>
      </c>
      <c r="H271" s="70"/>
      <c r="I271" s="1"/>
      <c r="J271" s="1"/>
      <c r="K271" t="s">
        <v>943</v>
      </c>
      <c r="L271" s="1" t="s">
        <v>519</v>
      </c>
      <c r="M271" s="2" t="s">
        <v>267</v>
      </c>
      <c r="N271" s="59" t="str">
        <f>HYPERLINK(M271)</f>
        <v>http://www.rp-online.de/nrw/staedte/kevelaer/63-jaehriger-radfahrer-tot-aufgefunden-aid-1.4502340</v>
      </c>
      <c r="P271" s="60">
        <f>HYPERLINK(O271)</f>
      </c>
      <c r="Q271" s="182" t="s">
        <v>996</v>
      </c>
    </row>
    <row r="272" spans="1:17" s="21" customFormat="1" ht="12.75">
      <c r="A272" s="69">
        <v>41888</v>
      </c>
      <c r="B272" s="2" t="s">
        <v>268</v>
      </c>
      <c r="C272" s="174" t="s">
        <v>681</v>
      </c>
      <c r="D272" s="1" t="s">
        <v>950</v>
      </c>
      <c r="E272" s="2" t="s">
        <v>269</v>
      </c>
      <c r="F272" s="1" t="s">
        <v>956</v>
      </c>
      <c r="G272" s="70">
        <v>84</v>
      </c>
      <c r="H272" s="70">
        <v>46</v>
      </c>
      <c r="I272" s="1"/>
      <c r="J272" s="1"/>
      <c r="K272" t="s">
        <v>683</v>
      </c>
      <c r="L272" s="1" t="s">
        <v>958</v>
      </c>
      <c r="M272" s="2" t="s">
        <v>270</v>
      </c>
      <c r="N272" s="59" t="str">
        <f>HYPERLINK(M272)</f>
        <v>http://www.borkenerzeitung.de/lokales/kreis-borken_artikel,-Radfahrerin-bei-Unfall-in-Bocholt-toedlich-verletzt-_arid,405071.html</v>
      </c>
      <c r="P272" s="60">
        <f>HYPERLINK(O272)</f>
      </c>
      <c r="Q272" s="182" t="s">
        <v>996</v>
      </c>
    </row>
    <row r="273" spans="1:17" s="21" customFormat="1" ht="12.75">
      <c r="A273" s="69">
        <v>41889</v>
      </c>
      <c r="B273" s="2" t="s">
        <v>160</v>
      </c>
      <c r="C273" s="173" t="s">
        <v>677</v>
      </c>
      <c r="D273" s="1" t="s">
        <v>950</v>
      </c>
      <c r="E273" s="2" t="s">
        <v>275</v>
      </c>
      <c r="F273" s="70" t="s">
        <v>946</v>
      </c>
      <c r="G273" s="70">
        <v>43</v>
      </c>
      <c r="H273" s="70">
        <v>24</v>
      </c>
      <c r="I273" s="1" t="s">
        <v>957</v>
      </c>
      <c r="J273" s="1"/>
      <c r="K273" t="s">
        <v>683</v>
      </c>
      <c r="L273" s="1" t="s">
        <v>958</v>
      </c>
      <c r="M273" s="2" t="s">
        <v>492</v>
      </c>
      <c r="N273" s="59" t="str">
        <f>HYPERLINK(M273)</f>
        <v>http://www.nachrichten-muenchen.de/?art=28815</v>
      </c>
      <c r="P273" s="60">
        <f>HYPERLINK(O273)</f>
      </c>
      <c r="Q273" s="182" t="s">
        <v>996</v>
      </c>
    </row>
    <row r="274" spans="1:17" s="21" customFormat="1" ht="12.75">
      <c r="A274" s="69">
        <v>41889</v>
      </c>
      <c r="B274" s="2" t="s">
        <v>271</v>
      </c>
      <c r="C274" s="173" t="s">
        <v>677</v>
      </c>
      <c r="D274" s="1" t="s">
        <v>950</v>
      </c>
      <c r="E274" s="2" t="s">
        <v>839</v>
      </c>
      <c r="F274" s="1" t="s">
        <v>946</v>
      </c>
      <c r="G274" s="70">
        <v>70</v>
      </c>
      <c r="H274" s="70">
        <v>48</v>
      </c>
      <c r="I274" s="1"/>
      <c r="J274" s="1"/>
      <c r="K274" t="s">
        <v>683</v>
      </c>
      <c r="L274" s="1" t="s">
        <v>519</v>
      </c>
      <c r="M274" s="2" t="s">
        <v>272</v>
      </c>
      <c r="N274" s="59" t="str">
        <f>HYPERLINK(M274)</f>
        <v>http://www.tagblatt.de/Home/nachrichten/nachrichten-newsticker_artikel,-Radfahrer-nimmt-Auto-die-Vorfahrt-und-stirbt-_arid,272246.html</v>
      </c>
      <c r="P274" s="60">
        <f>HYPERLINK(O274)</f>
      </c>
      <c r="Q274" s="182" t="s">
        <v>996</v>
      </c>
    </row>
    <row r="275" spans="1:17" s="21" customFormat="1" ht="12.75">
      <c r="A275" s="69">
        <v>41889</v>
      </c>
      <c r="B275" s="2" t="s">
        <v>273</v>
      </c>
      <c r="C275" s="68" t="s">
        <v>943</v>
      </c>
      <c r="D275" s="1" t="s">
        <v>950</v>
      </c>
      <c r="E275" s="2"/>
      <c r="F275" s="70" t="s">
        <v>946</v>
      </c>
      <c r="G275" s="70">
        <v>65</v>
      </c>
      <c r="H275" s="70"/>
      <c r="I275" s="1"/>
      <c r="J275" s="1"/>
      <c r="K275" t="s">
        <v>943</v>
      </c>
      <c r="L275" s="1" t="s">
        <v>519</v>
      </c>
      <c r="M275" s="2" t="s">
        <v>274</v>
      </c>
      <c r="N275" s="59" t="str">
        <f>HYPERLINK(M275)</f>
        <v>http://www.rnz.de/ticker_regional/LINK00_20140907112700_110746220-Mannheim-Neckarau-65-jaehriger-Radfahrer-stirb.html</v>
      </c>
      <c r="P275" s="60">
        <f>HYPERLINK(O275)</f>
      </c>
      <c r="Q275" s="182" t="s">
        <v>996</v>
      </c>
    </row>
    <row r="276" spans="1:17" s="21" customFormat="1" ht="12.75">
      <c r="A276" s="69">
        <v>41890</v>
      </c>
      <c r="B276" s="2" t="s">
        <v>715</v>
      </c>
      <c r="C276" s="121" t="s">
        <v>954</v>
      </c>
      <c r="D276" s="1" t="s">
        <v>950</v>
      </c>
      <c r="E276" s="2" t="s">
        <v>493</v>
      </c>
      <c r="F276" s="1" t="s">
        <v>956</v>
      </c>
      <c r="G276" s="70">
        <v>66</v>
      </c>
      <c r="H276" s="70"/>
      <c r="I276" s="1"/>
      <c r="J276" s="1"/>
      <c r="K276" t="s">
        <v>955</v>
      </c>
      <c r="L276" s="1" t="s">
        <v>958</v>
      </c>
      <c r="M276" s="2" t="s">
        <v>494</v>
      </c>
      <c r="N276" s="59" t="str">
        <f>HYPERLINK(M276)</f>
        <v>http://www.mopo.de/polizei/toedlicher-verkehrsunfall-billstedt--lkw-ueberrollt-radfahrerin,7730198,28346574.html</v>
      </c>
      <c r="P276" s="60">
        <f>HYPERLINK(O276)</f>
      </c>
      <c r="Q276" s="182" t="s">
        <v>996</v>
      </c>
    </row>
    <row r="277" spans="1:17" s="21" customFormat="1" ht="12.75">
      <c r="A277" s="69">
        <v>41890</v>
      </c>
      <c r="B277" s="2" t="s">
        <v>495</v>
      </c>
      <c r="C277" s="1" t="s">
        <v>686</v>
      </c>
      <c r="D277" s="1" t="s">
        <v>944</v>
      </c>
      <c r="E277" s="2" t="s">
        <v>496</v>
      </c>
      <c r="F277" s="1" t="s">
        <v>956</v>
      </c>
      <c r="G277" s="70">
        <v>64</v>
      </c>
      <c r="H277" s="70"/>
      <c r="I277" s="1"/>
      <c r="J277" s="1"/>
      <c r="K277" t="s">
        <v>683</v>
      </c>
      <c r="L277" s="1" t="s">
        <v>519</v>
      </c>
      <c r="M277" s="2" t="s">
        <v>497</v>
      </c>
      <c r="N277" s="59" t="str">
        <f>HYPERLINK(M277)</f>
        <v>http://www.mittelbayerische.de/nachrichten/oberpfalz-bayern/artikel/fahrradfahrerin_stirbt_bei_unf/1117507/fahrradfahrerin_stirbt_bei_unf.html</v>
      </c>
      <c r="P277" s="60">
        <f>HYPERLINK(O277)</f>
      </c>
      <c r="Q277" s="182"/>
    </row>
    <row r="278" spans="1:17" s="21" customFormat="1" ht="12.75">
      <c r="A278" s="69">
        <v>41892</v>
      </c>
      <c r="B278" s="2" t="s">
        <v>1047</v>
      </c>
      <c r="C278" s="175" t="s">
        <v>926</v>
      </c>
      <c r="D278" s="1" t="s">
        <v>950</v>
      </c>
      <c r="E278" s="2" t="s">
        <v>547</v>
      </c>
      <c r="F278" s="70" t="s">
        <v>956</v>
      </c>
      <c r="G278" s="70">
        <v>74</v>
      </c>
      <c r="H278" s="70">
        <v>51</v>
      </c>
      <c r="I278" s="1"/>
      <c r="J278" s="1"/>
      <c r="K278" t="s">
        <v>683</v>
      </c>
      <c r="L278" s="1" t="s">
        <v>958</v>
      </c>
      <c r="M278" s="2" t="s">
        <v>548</v>
      </c>
      <c r="N278" s="59" t="str">
        <f>HYPERLINK(M278)</f>
        <v>http://www.noz.de/lokales/osnabrueck/artikel/505209/radfahrerin-stirbt-bei-unfall-in-osnabruck</v>
      </c>
      <c r="P278" s="60">
        <f>HYPERLINK(O278)</f>
      </c>
      <c r="Q278" s="182" t="s">
        <v>519</v>
      </c>
    </row>
    <row r="279" spans="1:17" s="21" customFormat="1" ht="12.75">
      <c r="A279" s="69">
        <v>41892</v>
      </c>
      <c r="B279" s="2" t="s">
        <v>549</v>
      </c>
      <c r="C279" s="174" t="s">
        <v>681</v>
      </c>
      <c r="D279" s="1" t="s">
        <v>944</v>
      </c>
      <c r="E279" s="2" t="s">
        <v>1107</v>
      </c>
      <c r="F279" s="1" t="s">
        <v>946</v>
      </c>
      <c r="G279" s="70">
        <v>75</v>
      </c>
      <c r="H279" s="70">
        <v>55</v>
      </c>
      <c r="I279" s="1"/>
      <c r="J279" s="1" t="s">
        <v>958</v>
      </c>
      <c r="K279" t="s">
        <v>683</v>
      </c>
      <c r="L279" s="1" t="s">
        <v>958</v>
      </c>
      <c r="M279" s="2" t="s">
        <v>783</v>
      </c>
      <c r="N279" s="59" t="str">
        <f>HYPERLINK(M279)</f>
        <v>https://de-de.facebook.com/bocholttv/posts/824125390952685</v>
      </c>
      <c r="P279" s="60">
        <f>HYPERLINK(O279)</f>
      </c>
      <c r="Q279" s="182" t="s">
        <v>996</v>
      </c>
    </row>
    <row r="280" spans="1:17" s="21" customFormat="1" ht="12.75">
      <c r="A280" s="69">
        <v>41893</v>
      </c>
      <c r="B280" s="2" t="s">
        <v>160</v>
      </c>
      <c r="C280" s="120" t="s">
        <v>29</v>
      </c>
      <c r="D280" s="1" t="s">
        <v>950</v>
      </c>
      <c r="E280" s="2" t="s">
        <v>786</v>
      </c>
      <c r="F280" s="70" t="s">
        <v>946</v>
      </c>
      <c r="G280" s="70">
        <v>63</v>
      </c>
      <c r="H280" s="70">
        <v>51</v>
      </c>
      <c r="I280" s="1"/>
      <c r="J280" s="1"/>
      <c r="K280" t="s">
        <v>683</v>
      </c>
      <c r="L280" s="1" t="s">
        <v>519</v>
      </c>
      <c r="M280" s="2" t="s">
        <v>452</v>
      </c>
      <c r="N280" s="59" t="str">
        <f>HYPERLINK(M280)</f>
        <v>http://www.tz.de/muenchen/stadt/allach-untermenzing-ort43355/allach-untermenzing-fahrradfahrer-stirbt-aufprall-unfall-3854172.html</v>
      </c>
      <c r="P280" s="60">
        <f>HYPERLINK(O280)</f>
      </c>
      <c r="Q280" s="182" t="s">
        <v>996</v>
      </c>
    </row>
    <row r="281" spans="1:17" s="21" customFormat="1" ht="12.75">
      <c r="A281" s="69">
        <v>41893</v>
      </c>
      <c r="B281" s="2" t="s">
        <v>167</v>
      </c>
      <c r="C281" s="68" t="s">
        <v>943</v>
      </c>
      <c r="D281" s="1" t="s">
        <v>944</v>
      </c>
      <c r="E281" s="2" t="s">
        <v>784</v>
      </c>
      <c r="F281" s="70" t="s">
        <v>946</v>
      </c>
      <c r="G281" s="70">
        <v>60</v>
      </c>
      <c r="H281" s="70"/>
      <c r="I281" s="1"/>
      <c r="J281" s="1"/>
      <c r="K281" t="s">
        <v>943</v>
      </c>
      <c r="L281" s="1" t="s">
        <v>519</v>
      </c>
      <c r="M281" s="2" t="s">
        <v>785</v>
      </c>
      <c r="N281" s="59" t="str">
        <f>HYPERLINK(M281)</f>
        <v>http://www.rp-online.de/panorama/deutschland/traktor-kracht-in-wohnhaus-radfahrer-stirbt-nach-unfall-aid-1.4518611</v>
      </c>
      <c r="P281" s="60">
        <f>HYPERLINK(O281)</f>
      </c>
      <c r="Q281" s="182" t="s">
        <v>996</v>
      </c>
    </row>
    <row r="282" spans="1:17" s="21" customFormat="1" ht="12.75">
      <c r="A282" s="64">
        <v>41894</v>
      </c>
      <c r="B282" s="65" t="s">
        <v>453</v>
      </c>
      <c r="C282" s="175" t="s">
        <v>926</v>
      </c>
      <c r="D282" s="66" t="s">
        <v>944</v>
      </c>
      <c r="E282" s="65" t="s">
        <v>454</v>
      </c>
      <c r="F282" s="66" t="s">
        <v>956</v>
      </c>
      <c r="G282" s="66">
        <v>61</v>
      </c>
      <c r="H282" s="66"/>
      <c r="I282" s="71"/>
      <c r="J282" s="67"/>
      <c r="K282" s="21" t="s">
        <v>455</v>
      </c>
      <c r="L282" s="66" t="s">
        <v>956</v>
      </c>
      <c r="M282" s="65" t="s">
        <v>312</v>
      </c>
      <c r="N282" s="59" t="str">
        <f>HYPERLINK(M282)</f>
        <v>http://www.presseportal.de/polizeipresse/pm/108747/2829867/pol-nb-kradfahrer-findet-verletzte-frau</v>
      </c>
      <c r="O282" s="21" t="s">
        <v>313</v>
      </c>
      <c r="P282" s="60" t="str">
        <f>HYPERLINK(O282)</f>
        <v>https://maps.google.de/maps?q=s%C3%BClten&amp;hl=de&amp;ie=UTF8&amp;ll=53.615359,12.966549&amp;spn=0.010667,0.01929&amp;sll=53.59821,12.932281&amp;sspn=0.170737,0.308647&amp;t=h&amp;hnear=S%C3%BClten,+17153+Briggow&amp;z=16</v>
      </c>
      <c r="Q282" s="182" t="s">
        <v>519</v>
      </c>
    </row>
    <row r="283" spans="1:17" s="21" customFormat="1" ht="12.75">
      <c r="A283" s="69">
        <v>41894</v>
      </c>
      <c r="B283" s="2" t="s">
        <v>314</v>
      </c>
      <c r="C283" s="174" t="s">
        <v>681</v>
      </c>
      <c r="D283" s="1" t="s">
        <v>944</v>
      </c>
      <c r="E283" s="2" t="s">
        <v>315</v>
      </c>
      <c r="F283" s="70" t="s">
        <v>946</v>
      </c>
      <c r="G283" s="70">
        <v>68</v>
      </c>
      <c r="H283" s="70">
        <v>20</v>
      </c>
      <c r="I283" s="1"/>
      <c r="J283" s="1"/>
      <c r="K283" t="s">
        <v>683</v>
      </c>
      <c r="L283" s="1" t="s">
        <v>958</v>
      </c>
      <c r="M283" s="2" t="s">
        <v>316</v>
      </c>
      <c r="N283" s="59" t="str">
        <f>HYPERLINK(M283)</f>
        <v>http://www.prosos.org/sosnews1128988.html</v>
      </c>
      <c r="P283" s="60">
        <f>HYPERLINK(O283)</f>
      </c>
      <c r="Q283" s="182" t="s">
        <v>996</v>
      </c>
    </row>
    <row r="284" spans="1:17" ht="12.75">
      <c r="A284" s="69">
        <v>41894</v>
      </c>
      <c r="B284" s="2" t="s">
        <v>17</v>
      </c>
      <c r="C284" s="173" t="s">
        <v>677</v>
      </c>
      <c r="D284" s="1" t="s">
        <v>944</v>
      </c>
      <c r="E284" s="2" t="s">
        <v>257</v>
      </c>
      <c r="F284" s="70" t="s">
        <v>946</v>
      </c>
      <c r="G284" s="70">
        <v>74</v>
      </c>
      <c r="H284" s="70">
        <v>20</v>
      </c>
      <c r="J284" s="1"/>
      <c r="K284" t="s">
        <v>683</v>
      </c>
      <c r="L284" s="1" t="s">
        <v>519</v>
      </c>
      <c r="M284" s="2" t="s">
        <v>258</v>
      </c>
      <c r="N284" s="59" t="str">
        <f>HYPERLINK(M284)</f>
        <v>http://www.svz.de/lokales/ludwigsluster-tageblatt/radfahrer-stirbt-bei-unfall-id7668916.html</v>
      </c>
      <c r="O284" s="21"/>
      <c r="P284" s="60">
        <f>HYPERLINK(O284)</f>
      </c>
      <c r="Q284" s="182" t="s">
        <v>996</v>
      </c>
    </row>
    <row r="285" spans="1:17" ht="12.75">
      <c r="A285" s="69">
        <v>41896</v>
      </c>
      <c r="B285" s="2" t="s">
        <v>326</v>
      </c>
      <c r="C285" s="173" t="s">
        <v>677</v>
      </c>
      <c r="D285" s="1" t="s">
        <v>950</v>
      </c>
      <c r="E285" s="2" t="s">
        <v>839</v>
      </c>
      <c r="F285" s="70" t="s">
        <v>946</v>
      </c>
      <c r="G285" s="70">
        <v>81</v>
      </c>
      <c r="H285" s="70">
        <v>39</v>
      </c>
      <c r="J285" s="1"/>
      <c r="K285" t="s">
        <v>683</v>
      </c>
      <c r="L285" s="1" t="s">
        <v>519</v>
      </c>
      <c r="M285" s="2" t="s">
        <v>327</v>
      </c>
      <c r="N285" s="59" t="str">
        <f>HYPERLINK(M285)</f>
        <v>http://www.kreiszeitung.de/lokales/niedersachsen/rastede-81-jaehriger-radfahrer-stirbt-unfall-3857924.html</v>
      </c>
      <c r="O285" s="21"/>
      <c r="P285" s="60">
        <f>HYPERLINK(O285)</f>
      </c>
      <c r="Q285" s="182" t="s">
        <v>996</v>
      </c>
    </row>
    <row r="286" spans="1:17" ht="12.75">
      <c r="A286" s="64">
        <v>41898</v>
      </c>
      <c r="B286" s="65" t="s">
        <v>1147</v>
      </c>
      <c r="C286" s="62" t="s">
        <v>702</v>
      </c>
      <c r="D286" s="66" t="s">
        <v>950</v>
      </c>
      <c r="E286" s="65" t="s">
        <v>1120</v>
      </c>
      <c r="F286" s="66" t="s">
        <v>946</v>
      </c>
      <c r="G286" s="66">
        <v>63</v>
      </c>
      <c r="H286" s="66"/>
      <c r="I286" s="66"/>
      <c r="J286" s="67"/>
      <c r="K286" s="21" t="s">
        <v>955</v>
      </c>
      <c r="L286" s="66" t="s">
        <v>519</v>
      </c>
      <c r="M286" s="65" t="s">
        <v>550</v>
      </c>
      <c r="N286" s="59" t="str">
        <f>HYPERLINK(M286)</f>
        <v>http://www.nordbayerischer-kurier.de/nachrichten/radfahrer-von-lastwagen-erfasst-und-getoetet_294031</v>
      </c>
      <c r="O286" s="21"/>
      <c r="P286" s="60">
        <f>HYPERLINK(O286)</f>
      </c>
      <c r="Q286" s="182" t="s">
        <v>996</v>
      </c>
    </row>
    <row r="287" spans="1:17" ht="12.75">
      <c r="A287" s="64">
        <v>41898</v>
      </c>
      <c r="B287" s="65" t="s">
        <v>551</v>
      </c>
      <c r="C287" s="68" t="s">
        <v>943</v>
      </c>
      <c r="D287" s="66" t="s">
        <v>950</v>
      </c>
      <c r="E287" s="65" t="s">
        <v>552</v>
      </c>
      <c r="F287" s="66" t="s">
        <v>946</v>
      </c>
      <c r="G287" s="66">
        <v>37</v>
      </c>
      <c r="H287" s="66"/>
      <c r="I287" s="66"/>
      <c r="J287" s="67" t="s">
        <v>958</v>
      </c>
      <c r="K287" s="21" t="s">
        <v>943</v>
      </c>
      <c r="L287" s="66" t="s">
        <v>958</v>
      </c>
      <c r="M287" s="65" t="s">
        <v>553</v>
      </c>
      <c r="N287" s="59" t="str">
        <f>HYPERLINK(M287)</f>
        <v>http://www.nwzonline.de/oldenburg/unfall-nach-herzinfarkt-toter-radfahrer-ursache-geklaert_a_18,0,1615851773.html</v>
      </c>
      <c r="O287" s="21"/>
      <c r="P287" s="60">
        <f>HYPERLINK(O287)</f>
      </c>
      <c r="Q287" s="182" t="s">
        <v>996</v>
      </c>
    </row>
    <row r="288" spans="1:17" ht="12.75">
      <c r="A288" s="64">
        <v>41899</v>
      </c>
      <c r="B288" s="65" t="s">
        <v>554</v>
      </c>
      <c r="C288" s="68" t="s">
        <v>943</v>
      </c>
      <c r="D288" s="67" t="s">
        <v>944</v>
      </c>
      <c r="E288" s="65" t="s">
        <v>552</v>
      </c>
      <c r="F288" s="67" t="s">
        <v>946</v>
      </c>
      <c r="G288" s="66">
        <v>74</v>
      </c>
      <c r="H288" s="66"/>
      <c r="I288" s="66"/>
      <c r="J288" s="67" t="s">
        <v>958</v>
      </c>
      <c r="K288" s="21" t="s">
        <v>943</v>
      </c>
      <c r="L288" s="67" t="s">
        <v>956</v>
      </c>
      <c r="M288" s="65" t="s">
        <v>591</v>
      </c>
      <c r="N288" s="59" t="str">
        <f>HYPERLINK(M288)</f>
        <v>http://www.bergwacht-bayern.de/index.php?id=75&amp;tx_ttnews[tt_news]=8115&amp;tx_ttnews[backPid]=14&amp;cHash=27a312ee4a995e9fae1b9264e3f99d7d</v>
      </c>
      <c r="O288" s="21"/>
      <c r="P288" s="60">
        <f>HYPERLINK(O288)</f>
      </c>
      <c r="Q288" s="182" t="s">
        <v>996</v>
      </c>
    </row>
    <row r="289" spans="1:17" ht="12.75">
      <c r="A289" s="64">
        <v>41900</v>
      </c>
      <c r="B289" s="65" t="s">
        <v>1133</v>
      </c>
      <c r="C289" s="121" t="s">
        <v>954</v>
      </c>
      <c r="D289" s="66" t="s">
        <v>950</v>
      </c>
      <c r="E289" s="65" t="s">
        <v>955</v>
      </c>
      <c r="F289" s="66" t="s">
        <v>946</v>
      </c>
      <c r="G289" s="66">
        <v>70</v>
      </c>
      <c r="H289" s="66">
        <v>50</v>
      </c>
      <c r="I289" s="66"/>
      <c r="J289" s="67"/>
      <c r="K289" s="21" t="s">
        <v>955</v>
      </c>
      <c r="L289" s="66" t="s">
        <v>958</v>
      </c>
      <c r="M289" s="65" t="s">
        <v>593</v>
      </c>
      <c r="N289" s="59" t="str">
        <f>HYPERLINK(M289)</f>
        <v>http://www.polizei.bayern.de/mittelfranken/news/presse/aktuell/index.html/207465</v>
      </c>
      <c r="O289" s="21"/>
      <c r="P289" s="60">
        <f>HYPERLINK(O289)</f>
      </c>
      <c r="Q289" s="182" t="s">
        <v>944</v>
      </c>
    </row>
    <row r="290" spans="1:17" ht="12.75">
      <c r="A290" s="64">
        <v>41900</v>
      </c>
      <c r="B290" s="65" t="s">
        <v>705</v>
      </c>
      <c r="C290" s="173" t="s">
        <v>677</v>
      </c>
      <c r="D290" s="66" t="s">
        <v>950</v>
      </c>
      <c r="E290" s="181" t="s">
        <v>18</v>
      </c>
      <c r="F290" s="66" t="s">
        <v>946</v>
      </c>
      <c r="G290" s="66">
        <v>40</v>
      </c>
      <c r="H290" s="66">
        <v>44</v>
      </c>
      <c r="I290" s="66"/>
      <c r="J290" s="67"/>
      <c r="K290" s="21" t="s">
        <v>955</v>
      </c>
      <c r="L290" s="66" t="s">
        <v>958</v>
      </c>
      <c r="M290" s="65" t="s">
        <v>592</v>
      </c>
      <c r="N290" s="59" t="str">
        <f>HYPERLINK(M290)</f>
        <v>http://www.hitradio-rtl.de/top-aktuell/radfahrer-stirbt-nach-zusammenstoss-mit-laster-1078441/</v>
      </c>
      <c r="O290" s="21"/>
      <c r="P290" s="60">
        <f>HYPERLINK(O290)</f>
      </c>
      <c r="Q290" s="182" t="s">
        <v>944</v>
      </c>
    </row>
    <row r="291" spans="1:17" ht="12.75">
      <c r="A291" s="64">
        <v>41901</v>
      </c>
      <c r="B291" s="65" t="s">
        <v>594</v>
      </c>
      <c r="C291" s="68" t="s">
        <v>943</v>
      </c>
      <c r="D291" s="66" t="s">
        <v>950</v>
      </c>
      <c r="E291" s="65" t="s">
        <v>595</v>
      </c>
      <c r="F291" s="66" t="s">
        <v>946</v>
      </c>
      <c r="G291" s="66">
        <v>62</v>
      </c>
      <c r="H291" s="66"/>
      <c r="I291" s="66" t="s">
        <v>1052</v>
      </c>
      <c r="J291" s="67"/>
      <c r="K291" s="21" t="s">
        <v>943</v>
      </c>
      <c r="L291" s="66" t="s">
        <v>519</v>
      </c>
      <c r="M291" s="65" t="s">
        <v>596</v>
      </c>
      <c r="N291" s="59" t="str">
        <f>HYPERLINK(M291)</f>
        <v>http://www.suedkurier.de/region/hochrhein/kreis-loerrach/Radfahrer-stirbt-an-schweren-Kopfverletzungen;art372585,7260896</v>
      </c>
      <c r="O291" s="21"/>
      <c r="P291" s="60">
        <f>HYPERLINK(O291)</f>
      </c>
      <c r="Q291" s="182" t="s">
        <v>996</v>
      </c>
    </row>
    <row r="292" spans="1:17" ht="12.75">
      <c r="A292" s="64">
        <v>41902</v>
      </c>
      <c r="B292" s="65" t="s">
        <v>597</v>
      </c>
      <c r="C292" s="173" t="s">
        <v>677</v>
      </c>
      <c r="D292" s="66" t="s">
        <v>950</v>
      </c>
      <c r="E292" s="65" t="s">
        <v>598</v>
      </c>
      <c r="F292" s="66" t="s">
        <v>946</v>
      </c>
      <c r="G292" s="66">
        <v>74</v>
      </c>
      <c r="H292" s="66">
        <v>75</v>
      </c>
      <c r="I292" s="66"/>
      <c r="J292" s="67"/>
      <c r="K292" s="21" t="s">
        <v>683</v>
      </c>
      <c r="L292" s="66" t="s">
        <v>519</v>
      </c>
      <c r="M292" s="65" t="s">
        <v>599</v>
      </c>
      <c r="N292" s="59" t="str">
        <f>HYPERLINK(M292)</f>
        <v>http://www.sat1bayern.de/news/20140920/radfahrer-prallt-gegen-auto-und-stirbt/</v>
      </c>
      <c r="O292" s="21"/>
      <c r="P292" s="60">
        <f>HYPERLINK(O292)</f>
      </c>
      <c r="Q292" s="182" t="s">
        <v>944</v>
      </c>
    </row>
    <row r="293" spans="1:17" ht="12.75">
      <c r="A293" s="64">
        <v>41903</v>
      </c>
      <c r="B293" s="65" t="s">
        <v>160</v>
      </c>
      <c r="C293" s="68" t="s">
        <v>943</v>
      </c>
      <c r="D293" s="66" t="s">
        <v>944</v>
      </c>
      <c r="E293" s="65" t="s">
        <v>837</v>
      </c>
      <c r="F293" s="66" t="s">
        <v>946</v>
      </c>
      <c r="G293" s="66">
        <v>77</v>
      </c>
      <c r="H293" s="66"/>
      <c r="I293" s="66"/>
      <c r="J293" s="67"/>
      <c r="K293" s="21" t="s">
        <v>943</v>
      </c>
      <c r="L293" s="66" t="s">
        <v>956</v>
      </c>
      <c r="M293" s="65" t="s">
        <v>600</v>
      </c>
      <c r="N293" s="59" t="str">
        <f>HYPERLINK(M293)</f>
        <v>http://www.nachrichten-muenchen.de/?art=28983</v>
      </c>
      <c r="O293" s="21"/>
      <c r="P293" s="60">
        <f>HYPERLINK(O293)</f>
      </c>
      <c r="Q293" s="182" t="s">
        <v>996</v>
      </c>
    </row>
    <row r="294" spans="1:17" ht="12.75">
      <c r="A294" s="64">
        <v>41904</v>
      </c>
      <c r="B294" s="65" t="s">
        <v>601</v>
      </c>
      <c r="C294" s="121" t="s">
        <v>954</v>
      </c>
      <c r="D294" s="66" t="s">
        <v>950</v>
      </c>
      <c r="E294" s="65" t="s">
        <v>602</v>
      </c>
      <c r="F294" s="66" t="s">
        <v>956</v>
      </c>
      <c r="G294" s="66">
        <v>71</v>
      </c>
      <c r="H294" s="66">
        <v>31</v>
      </c>
      <c r="I294" s="66"/>
      <c r="J294" s="67"/>
      <c r="K294" s="21" t="s">
        <v>751</v>
      </c>
      <c r="L294" s="66" t="s">
        <v>958</v>
      </c>
      <c r="M294" s="65" t="s">
        <v>270</v>
      </c>
      <c r="N294" s="59" t="str">
        <f>HYPERLINK(M294)</f>
        <v>http://www.borkenerzeitung.de/lokales/kreis-borken_artikel,-Radfahrerin-bei-Unfall-in-Bocholt-toedlich-verletzt-_arid,405071.html</v>
      </c>
      <c r="O294" s="21"/>
      <c r="P294" s="60">
        <f>HYPERLINK(O294)</f>
      </c>
      <c r="Q294" s="182" t="s">
        <v>996</v>
      </c>
    </row>
    <row r="295" spans="1:17" ht="12.75">
      <c r="A295" s="64">
        <v>41904</v>
      </c>
      <c r="B295" s="65" t="s">
        <v>603</v>
      </c>
      <c r="C295" s="62" t="s">
        <v>702</v>
      </c>
      <c r="D295" s="66" t="s">
        <v>944</v>
      </c>
      <c r="E295" s="65" t="s">
        <v>604</v>
      </c>
      <c r="F295" s="66" t="s">
        <v>946</v>
      </c>
      <c r="G295" s="66">
        <v>37</v>
      </c>
      <c r="H295" s="66"/>
      <c r="I295" s="66"/>
      <c r="J295" s="67"/>
      <c r="K295" s="21" t="s">
        <v>683</v>
      </c>
      <c r="L295" s="66" t="s">
        <v>519</v>
      </c>
      <c r="M295" s="65" t="s">
        <v>605</v>
      </c>
      <c r="N295" s="59" t="str">
        <f>HYPERLINK(M295)</f>
        <v>http://www.morgenweb.de/newsticker/b%C3%BCrstadt-lampertheim-radfahrer-verstorben-1.1895158</v>
      </c>
      <c r="O295" s="21"/>
      <c r="P295" s="60">
        <f>HYPERLINK(O295)</f>
      </c>
      <c r="Q295" s="182" t="s">
        <v>996</v>
      </c>
    </row>
    <row r="296" spans="1:17" ht="12.75">
      <c r="A296" s="64">
        <v>41906</v>
      </c>
      <c r="B296" s="65" t="s">
        <v>609</v>
      </c>
      <c r="C296" s="121" t="s">
        <v>954</v>
      </c>
      <c r="D296" s="66" t="s">
        <v>950</v>
      </c>
      <c r="E296" s="65" t="s">
        <v>955</v>
      </c>
      <c r="F296" s="66" t="s">
        <v>956</v>
      </c>
      <c r="G296" s="66">
        <v>56</v>
      </c>
      <c r="H296" s="66"/>
      <c r="I296" s="66"/>
      <c r="J296" s="67"/>
      <c r="K296" s="21" t="s">
        <v>955</v>
      </c>
      <c r="L296" s="66" t="s">
        <v>958</v>
      </c>
      <c r="M296" s="65" t="s">
        <v>610</v>
      </c>
      <c r="N296" s="59" t="str">
        <f>HYPERLINK(M296)</f>
        <v>http://www.volksstimme.de/nachrichten/lokal/schoenebeck/1346712_Radfahrerin-von-Sattelzug-ueberrollt-und-getoetet.html</v>
      </c>
      <c r="O296" s="21"/>
      <c r="P296" s="60">
        <f>HYPERLINK(O296)</f>
      </c>
      <c r="Q296" s="182" t="s">
        <v>944</v>
      </c>
    </row>
    <row r="297" spans="1:17" ht="12.75">
      <c r="A297" s="64">
        <v>41906</v>
      </c>
      <c r="B297" s="65" t="s">
        <v>606</v>
      </c>
      <c r="C297" s="68" t="s">
        <v>943</v>
      </c>
      <c r="D297" s="66" t="s">
        <v>944</v>
      </c>
      <c r="E297" s="65" t="s">
        <v>607</v>
      </c>
      <c r="F297" s="66" t="s">
        <v>946</v>
      </c>
      <c r="G297" s="66">
        <v>65</v>
      </c>
      <c r="H297" s="66"/>
      <c r="I297" s="66"/>
      <c r="J297" s="67" t="s">
        <v>958</v>
      </c>
      <c r="K297" s="21" t="s">
        <v>943</v>
      </c>
      <c r="L297" s="66" t="s">
        <v>958</v>
      </c>
      <c r="M297" s="65" t="s">
        <v>608</v>
      </c>
      <c r="N297" s="59" t="str">
        <f>HYPERLINK(M297)</f>
        <v>http://www.ksta.de/newsticker/radfahrer-stuerzt-mit-e-bike-in-maisfeld-und-stirbt,15189532,28499682.html</v>
      </c>
      <c r="O297" s="21"/>
      <c r="P297" s="60">
        <f>HYPERLINK(O297)</f>
      </c>
      <c r="Q297" s="182" t="s">
        <v>996</v>
      </c>
    </row>
    <row r="298" spans="1:17" ht="12.75">
      <c r="A298" s="64">
        <v>41907</v>
      </c>
      <c r="B298" s="65" t="s">
        <v>611</v>
      </c>
      <c r="C298" s="68" t="s">
        <v>943</v>
      </c>
      <c r="D298" s="66" t="s">
        <v>950</v>
      </c>
      <c r="E298" s="65"/>
      <c r="F298" s="66" t="s">
        <v>946</v>
      </c>
      <c r="G298" s="66">
        <v>46</v>
      </c>
      <c r="H298" s="66"/>
      <c r="I298" s="66"/>
      <c r="J298" s="67"/>
      <c r="K298" s="21" t="s">
        <v>943</v>
      </c>
      <c r="L298" s="66" t="s">
        <v>519</v>
      </c>
      <c r="M298" s="65" t="s">
        <v>1082</v>
      </c>
      <c r="N298" s="59" t="str">
        <f>HYPERLINK(M298)</f>
        <v>http://www.ruhrnachrichten.de/staedte/dortmund/44227-Persebeck~/Am-Kaempen-46-Jaehriger-stirbt-nach-Sturz-von-Fahrrad;art2575,2492666</v>
      </c>
      <c r="O298" s="21"/>
      <c r="P298" s="60">
        <f>HYPERLINK(O298)</f>
      </c>
      <c r="Q298" s="182" t="s">
        <v>996</v>
      </c>
    </row>
    <row r="299" spans="1:17" ht="12.75">
      <c r="A299" s="64">
        <v>41908</v>
      </c>
      <c r="B299" s="65" t="s">
        <v>1085</v>
      </c>
      <c r="C299" s="173" t="s">
        <v>677</v>
      </c>
      <c r="D299" s="66" t="s">
        <v>950</v>
      </c>
      <c r="E299" s="65" t="s">
        <v>1086</v>
      </c>
      <c r="F299" s="66" t="s">
        <v>946</v>
      </c>
      <c r="G299" s="66">
        <v>29</v>
      </c>
      <c r="H299" s="66"/>
      <c r="I299" s="66"/>
      <c r="J299" s="67"/>
      <c r="K299" s="21" t="s">
        <v>955</v>
      </c>
      <c r="L299" s="66" t="s">
        <v>956</v>
      </c>
      <c r="M299" s="65" t="s">
        <v>1087</v>
      </c>
      <c r="N299" s="59" t="str">
        <f>HYPERLINK(M299)</f>
        <v>http://www.otv.de/sulzbach-rosenberg-29-jaehriger-radfahrer-stirbt-bei-verkehrsunfall-138475/</v>
      </c>
      <c r="O299" s="21"/>
      <c r="P299" s="60">
        <f>HYPERLINK(O299)</f>
      </c>
      <c r="Q299" s="182" t="s">
        <v>996</v>
      </c>
    </row>
    <row r="300" spans="1:17" ht="12.75">
      <c r="A300" s="64">
        <v>41908</v>
      </c>
      <c r="B300" s="65" t="s">
        <v>1083</v>
      </c>
      <c r="C300" s="68" t="s">
        <v>943</v>
      </c>
      <c r="D300" s="66" t="s">
        <v>944</v>
      </c>
      <c r="E300" s="65" t="s">
        <v>945</v>
      </c>
      <c r="F300" s="66" t="s">
        <v>946</v>
      </c>
      <c r="G300" s="66">
        <v>75</v>
      </c>
      <c r="H300" s="66"/>
      <c r="I300" s="66"/>
      <c r="J300" s="67"/>
      <c r="K300" s="21" t="s">
        <v>943</v>
      </c>
      <c r="L300" s="66" t="s">
        <v>956</v>
      </c>
      <c r="M300" s="65" t="s">
        <v>1084</v>
      </c>
      <c r="N300" s="59" t="str">
        <f>HYPERLINK(M300)</f>
        <v>http://www.bad-abbacher-kurier.de/polizeiberichte/2482-radfahrer-verunglueckt-toedlich</v>
      </c>
      <c r="O300" s="21"/>
      <c r="P300" s="60">
        <f>HYPERLINK(O300)</f>
      </c>
      <c r="Q300" s="182" t="s">
        <v>996</v>
      </c>
    </row>
    <row r="301" spans="1:17" ht="12.75">
      <c r="A301" s="64">
        <v>41910</v>
      </c>
      <c r="B301" s="65" t="s">
        <v>1090</v>
      </c>
      <c r="C301" s="66" t="s">
        <v>686</v>
      </c>
      <c r="D301" s="66" t="s">
        <v>944</v>
      </c>
      <c r="E301" s="65" t="s">
        <v>1091</v>
      </c>
      <c r="F301" s="66" t="s">
        <v>946</v>
      </c>
      <c r="G301" s="66">
        <v>83</v>
      </c>
      <c r="H301" s="66"/>
      <c r="I301" s="66"/>
      <c r="J301" s="67"/>
      <c r="K301" s="21" t="s">
        <v>97</v>
      </c>
      <c r="L301" s="66" t="s">
        <v>958</v>
      </c>
      <c r="M301" s="65" t="s">
        <v>1092</v>
      </c>
      <c r="N301" s="59" t="str">
        <f>HYPERLINK(M301)</f>
        <v>http://www.morgenweb.de/newsticker/oftersheim-radfahrer-bei-verkehrsunfall-get%C3%B6tet-1.1934642?print=true</v>
      </c>
      <c r="O301" s="21"/>
      <c r="P301" s="60">
        <f>HYPERLINK(O301)</f>
      </c>
      <c r="Q301" s="182" t="s">
        <v>996</v>
      </c>
    </row>
    <row r="302" spans="1:17" ht="12.75">
      <c r="A302" s="64">
        <v>41910</v>
      </c>
      <c r="B302" s="65" t="s">
        <v>1088</v>
      </c>
      <c r="C302" s="127" t="s">
        <v>718</v>
      </c>
      <c r="D302" s="66" t="s">
        <v>950</v>
      </c>
      <c r="E302" s="65" t="s">
        <v>1051</v>
      </c>
      <c r="F302" s="66" t="s">
        <v>956</v>
      </c>
      <c r="G302" s="66">
        <v>46</v>
      </c>
      <c r="H302" s="66">
        <v>34</v>
      </c>
      <c r="I302" s="66"/>
      <c r="J302" s="67"/>
      <c r="K302" s="21" t="s">
        <v>683</v>
      </c>
      <c r="L302" s="66" t="s">
        <v>519</v>
      </c>
      <c r="M302" s="65" t="s">
        <v>1089</v>
      </c>
      <c r="N302" s="59" t="str">
        <f>HYPERLINK(M302)</f>
        <v>http://www.zak.de/artikel/details/231126/Balingen-Zillhausen-Radfahrerin-bei-Sturz-toedlich-verletzt</v>
      </c>
      <c r="O302" s="21"/>
      <c r="P302" s="60">
        <f>HYPERLINK(O302)</f>
      </c>
      <c r="Q302" s="182" t="s">
        <v>996</v>
      </c>
    </row>
    <row r="303" spans="1:17" ht="12.75">
      <c r="A303" s="64">
        <v>41911</v>
      </c>
      <c r="B303" s="65" t="s">
        <v>1093</v>
      </c>
      <c r="C303" s="62" t="s">
        <v>702</v>
      </c>
      <c r="D303" s="66" t="s">
        <v>944</v>
      </c>
      <c r="E303" s="65" t="s">
        <v>1094</v>
      </c>
      <c r="F303" s="66" t="s">
        <v>946</v>
      </c>
      <c r="G303" s="66">
        <v>54</v>
      </c>
      <c r="H303" s="66">
        <v>25</v>
      </c>
      <c r="I303" s="71"/>
      <c r="J303" s="67"/>
      <c r="K303" s="21" t="s">
        <v>683</v>
      </c>
      <c r="L303" s="66" t="s">
        <v>957</v>
      </c>
      <c r="M303" s="65" t="s">
        <v>1095</v>
      </c>
      <c r="N303" s="59" t="str">
        <f>HYPERLINK(M303)</f>
        <v>http://badsalzungen.thueringer-allgemeine.de/web/lokal/detail/-/specific/Radfahrer-auf-der-B-175-bei-Berga-getoetet-551336196</v>
      </c>
      <c r="O303" s="21"/>
      <c r="P303" s="60">
        <f>HYPERLINK(O303)</f>
      </c>
      <c r="Q303" s="182" t="s">
        <v>944</v>
      </c>
    </row>
    <row r="304" spans="1:17" ht="12.75">
      <c r="A304" s="64">
        <v>41912</v>
      </c>
      <c r="B304" s="65" t="s">
        <v>1096</v>
      </c>
      <c r="C304" s="121" t="s">
        <v>954</v>
      </c>
      <c r="D304" s="66" t="s">
        <v>950</v>
      </c>
      <c r="E304" s="65" t="s">
        <v>1187</v>
      </c>
      <c r="F304" s="66" t="s">
        <v>956</v>
      </c>
      <c r="G304" s="66">
        <v>30</v>
      </c>
      <c r="H304" s="66">
        <v>58</v>
      </c>
      <c r="I304" s="71"/>
      <c r="J304" s="67"/>
      <c r="K304" s="21" t="s">
        <v>955</v>
      </c>
      <c r="L304" s="66" t="s">
        <v>958</v>
      </c>
      <c r="M304" s="65" t="s">
        <v>1097</v>
      </c>
      <c r="N304" s="59" t="str">
        <f>HYPERLINK(M304)</f>
        <v>http://www.presseportal.de/polizeipresse/pm/59461/2842218/pol-std-radfahrerin-von-lkw-erfasst-und-toedlich-verletzt</v>
      </c>
      <c r="O304" s="21"/>
      <c r="P304" s="60">
        <f>HYPERLINK(O304)</f>
      </c>
      <c r="Q304" s="182" t="s">
        <v>944</v>
      </c>
    </row>
    <row r="305" spans="1:17" ht="12.75">
      <c r="A305" s="64">
        <v>41912</v>
      </c>
      <c r="B305" s="65" t="s">
        <v>1098</v>
      </c>
      <c r="C305" s="66" t="s">
        <v>686</v>
      </c>
      <c r="D305" s="66" t="s">
        <v>950</v>
      </c>
      <c r="E305" s="65" t="s">
        <v>1099</v>
      </c>
      <c r="F305" s="66" t="s">
        <v>946</v>
      </c>
      <c r="G305" s="66">
        <v>9</v>
      </c>
      <c r="H305" s="66"/>
      <c r="I305" s="71"/>
      <c r="J305" s="67"/>
      <c r="K305" s="21" t="s">
        <v>683</v>
      </c>
      <c r="L305" s="66" t="s">
        <v>958</v>
      </c>
      <c r="M305" s="65" t="s">
        <v>1100</v>
      </c>
      <c r="N305" s="59" t="str">
        <f>HYPERLINK(M305)</f>
        <v>http://www.lokalkompass.de/luenen/leute/junge-stirbt-nach-unfall-in-luenen-sued-d476541.html</v>
      </c>
      <c r="O305" s="21"/>
      <c r="P305" s="60">
        <f>HYPERLINK(O305)</f>
      </c>
      <c r="Q305" s="182" t="s">
        <v>996</v>
      </c>
    </row>
    <row r="306" spans="1:17" ht="12.75">
      <c r="A306" s="64">
        <v>41912</v>
      </c>
      <c r="B306" s="65" t="s">
        <v>1204</v>
      </c>
      <c r="C306" s="68" t="s">
        <v>943</v>
      </c>
      <c r="D306" s="66" t="s">
        <v>950</v>
      </c>
      <c r="E306" s="65" t="s">
        <v>1101</v>
      </c>
      <c r="F306" s="66" t="s">
        <v>956</v>
      </c>
      <c r="G306" s="66">
        <v>70</v>
      </c>
      <c r="H306" s="66"/>
      <c r="I306" s="71"/>
      <c r="J306" s="67" t="s">
        <v>958</v>
      </c>
      <c r="K306" s="21" t="s">
        <v>943</v>
      </c>
      <c r="L306" s="66" t="s">
        <v>519</v>
      </c>
      <c r="M306" s="65" t="s">
        <v>1102</v>
      </c>
      <c r="N306" s="59" t="str">
        <f>HYPERLINK(M306)</f>
        <v>http://www.ln-online.de/Lokales/Ostholstein/Radfahrerin-stirbt-nach-Sturz-Polizei-sucht-Zeugen</v>
      </c>
      <c r="O306" s="21"/>
      <c r="P306" s="60">
        <f>HYPERLINK(O306)</f>
      </c>
      <c r="Q306" s="182" t="s">
        <v>996</v>
      </c>
    </row>
    <row r="307" spans="1:17" ht="12.75">
      <c r="A307" s="69">
        <v>41914</v>
      </c>
      <c r="B307" s="2" t="s">
        <v>1103</v>
      </c>
      <c r="C307" s="121" t="s">
        <v>954</v>
      </c>
      <c r="D307" s="1" t="s">
        <v>950</v>
      </c>
      <c r="E307" s="2" t="s">
        <v>955</v>
      </c>
      <c r="F307" s="70" t="s">
        <v>946</v>
      </c>
      <c r="G307" s="70">
        <v>66</v>
      </c>
      <c r="H307" s="70"/>
      <c r="J307" s="1"/>
      <c r="K307" t="s">
        <v>955</v>
      </c>
      <c r="L307" s="1" t="s">
        <v>958</v>
      </c>
      <c r="M307" s="2" t="s">
        <v>1104</v>
      </c>
      <c r="N307" s="59" t="str">
        <f>HYPERLINK(M307)</f>
        <v>http://www.tagblatt.de/Home/nachrichten/ueberregional/baden-wuerttemberg_artikel,-Radfahrer-von-Sattelzug-getoetet-_arid,275360.html</v>
      </c>
      <c r="O307" s="21"/>
      <c r="P307" s="60">
        <f>HYPERLINK(O307)</f>
      </c>
      <c r="Q307" s="182" t="s">
        <v>944</v>
      </c>
    </row>
    <row r="308" spans="1:17" ht="12.75">
      <c r="A308" s="64">
        <v>41915</v>
      </c>
      <c r="B308" s="65" t="s">
        <v>277</v>
      </c>
      <c r="C308" s="121" t="s">
        <v>954</v>
      </c>
      <c r="D308" s="66" t="s">
        <v>950</v>
      </c>
      <c r="E308" s="65" t="s">
        <v>955</v>
      </c>
      <c r="F308" s="66" t="s">
        <v>956</v>
      </c>
      <c r="G308" s="66">
        <v>69</v>
      </c>
      <c r="H308" s="66"/>
      <c r="I308" s="66"/>
      <c r="J308" s="67"/>
      <c r="K308" s="21" t="s">
        <v>955</v>
      </c>
      <c r="L308" s="66" t="s">
        <v>958</v>
      </c>
      <c r="M308" s="65" t="s">
        <v>278</v>
      </c>
      <c r="N308" s="59" t="str">
        <f>HYPERLINK(M308)</f>
        <v>http://www.infranken.de/regional/bamberg/Radfahrerin-stirbt-nach-Kollision-mit-Lkw-in-Hirschaid;art212,826309</v>
      </c>
      <c r="O308" s="21"/>
      <c r="P308" s="60">
        <f>HYPERLINK(O308)</f>
      </c>
      <c r="Q308" s="182" t="s">
        <v>944</v>
      </c>
    </row>
    <row r="309" spans="1:17" ht="12.75">
      <c r="A309" s="69">
        <v>41915</v>
      </c>
      <c r="B309" s="2" t="s">
        <v>1105</v>
      </c>
      <c r="C309" s="173" t="s">
        <v>677</v>
      </c>
      <c r="D309" s="1" t="s">
        <v>950</v>
      </c>
      <c r="E309" s="2" t="s">
        <v>869</v>
      </c>
      <c r="F309" s="70" t="s">
        <v>946</v>
      </c>
      <c r="G309" s="70">
        <v>76</v>
      </c>
      <c r="H309" s="70"/>
      <c r="J309" s="1"/>
      <c r="K309" t="s">
        <v>1032</v>
      </c>
      <c r="L309" s="1" t="s">
        <v>519</v>
      </c>
      <c r="M309" s="2" t="s">
        <v>276</v>
      </c>
      <c r="N309" s="59" t="str">
        <f>HYPERLINK(M309)</f>
        <v>http://www.noz.de/lokales/hilter/artikel/511575/radfahrer-stirbt-nach-unfall-in-hilter</v>
      </c>
      <c r="O309" s="21"/>
      <c r="P309" s="60">
        <f>HYPERLINK(O309)</f>
      </c>
      <c r="Q309" s="182" t="s">
        <v>996</v>
      </c>
    </row>
    <row r="310" spans="1:17" ht="12.75">
      <c r="A310" s="64">
        <v>41915</v>
      </c>
      <c r="B310" s="65" t="s">
        <v>279</v>
      </c>
      <c r="C310" s="66" t="s">
        <v>686</v>
      </c>
      <c r="D310" s="66" t="s">
        <v>950</v>
      </c>
      <c r="E310" s="65" t="s">
        <v>280</v>
      </c>
      <c r="F310" s="66" t="s">
        <v>946</v>
      </c>
      <c r="G310" s="66">
        <v>52</v>
      </c>
      <c r="H310" s="66">
        <v>23</v>
      </c>
      <c r="I310" s="66"/>
      <c r="J310" s="67"/>
      <c r="K310" s="21" t="s">
        <v>683</v>
      </c>
      <c r="L310" s="66" t="s">
        <v>957</v>
      </c>
      <c r="M310" s="65" t="s">
        <v>281</v>
      </c>
      <c r="N310" s="59" t="str">
        <f>HYPERLINK(M310)</f>
        <v>http://www.ffh.de/news-service/ffh-nachrichten/nController/News/nAction/show/nCategory/mittelhessen/nId/48853/nItem/radfahrer-nahe-siegen-bei-unfall-getoetet.html</v>
      </c>
      <c r="O310" s="21"/>
      <c r="P310" s="60">
        <f>HYPERLINK(O310)</f>
      </c>
      <c r="Q310" s="182" t="s">
        <v>944</v>
      </c>
    </row>
    <row r="311" spans="1:17" ht="12.75">
      <c r="A311" s="64">
        <v>41915</v>
      </c>
      <c r="B311" s="65" t="s">
        <v>284</v>
      </c>
      <c r="C311" s="174" t="s">
        <v>681</v>
      </c>
      <c r="D311" s="66" t="s">
        <v>950</v>
      </c>
      <c r="E311" s="65" t="s">
        <v>285</v>
      </c>
      <c r="F311" s="66" t="s">
        <v>946</v>
      </c>
      <c r="G311" s="66">
        <v>77</v>
      </c>
      <c r="H311" s="66">
        <v>29</v>
      </c>
      <c r="I311" s="66"/>
      <c r="J311" s="67"/>
      <c r="K311" s="21" t="s">
        <v>683</v>
      </c>
      <c r="L311" s="66" t="s">
        <v>519</v>
      </c>
      <c r="M311" s="65" t="s">
        <v>286</v>
      </c>
      <c r="N311" s="59" t="str">
        <f>HYPERLINK(M311)</f>
        <v>http://www.regio-aktuell24.de/77-jaehriger-radfahrer-getoetet-von-autofahrerin-erfasst-29532/</v>
      </c>
      <c r="O311" s="21"/>
      <c r="P311" s="60">
        <f>HYPERLINK(O311)</f>
      </c>
      <c r="Q311" s="182" t="s">
        <v>996</v>
      </c>
    </row>
    <row r="312" spans="1:17" ht="12.75">
      <c r="A312" s="69">
        <v>41915</v>
      </c>
      <c r="B312" s="2" t="s">
        <v>273</v>
      </c>
      <c r="C312" s="68" t="s">
        <v>943</v>
      </c>
      <c r="D312" s="1" t="s">
        <v>950</v>
      </c>
      <c r="E312" s="2" t="s">
        <v>282</v>
      </c>
      <c r="F312" s="1" t="s">
        <v>946</v>
      </c>
      <c r="G312" s="70">
        <v>76</v>
      </c>
      <c r="H312" s="70"/>
      <c r="J312" s="1"/>
      <c r="K312" t="s">
        <v>943</v>
      </c>
      <c r="L312" s="1" t="s">
        <v>519</v>
      </c>
      <c r="M312" s="2" t="s">
        <v>283</v>
      </c>
      <c r="N312" s="59" t="str">
        <f>HYPERLINK(M312)</f>
        <v>http://www.mannheim24.de/region/ohne-fremdverschulden-stuerzt-radfahrer-76-ludwigshafen-rheingoenheim-toedlich-4145725.html</v>
      </c>
      <c r="O312" s="21"/>
      <c r="P312" s="60">
        <f>HYPERLINK(O312)</f>
      </c>
      <c r="Q312" s="182" t="s">
        <v>996</v>
      </c>
    </row>
    <row r="313" spans="1:17" ht="12.75">
      <c r="A313" s="64">
        <v>41917</v>
      </c>
      <c r="B313" s="65" t="s">
        <v>287</v>
      </c>
      <c r="C313" s="174" t="s">
        <v>681</v>
      </c>
      <c r="D313" s="66" t="s">
        <v>944</v>
      </c>
      <c r="E313" s="65" t="s">
        <v>158</v>
      </c>
      <c r="F313" s="66" t="s">
        <v>946</v>
      </c>
      <c r="G313" s="66">
        <v>79</v>
      </c>
      <c r="H313" s="66">
        <v>77</v>
      </c>
      <c r="I313" s="71"/>
      <c r="J313" s="67"/>
      <c r="K313" s="21" t="s">
        <v>683</v>
      </c>
      <c r="L313" s="67" t="s">
        <v>957</v>
      </c>
      <c r="M313" s="65" t="s">
        <v>288</v>
      </c>
      <c r="N313" s="59" t="str">
        <f>HYPERLINK(M313)</f>
        <v>http://www.allgaeuhit.de/Westallgaeu-Eglofs-Lindauer-bei-Radunfall-nahe-Eglofs-getoetet-Auto-erfasst-79jaehrigen-Radler-auf-der-B12-article10006855.html</v>
      </c>
      <c r="O313" s="21"/>
      <c r="P313" s="60">
        <f>HYPERLINK(O313)</f>
      </c>
      <c r="Q313" s="182" t="s">
        <v>996</v>
      </c>
    </row>
    <row r="314" spans="1:17" ht="12.75">
      <c r="A314" s="64">
        <v>41918</v>
      </c>
      <c r="B314" s="65" t="s">
        <v>295</v>
      </c>
      <c r="C314" s="173" t="s">
        <v>677</v>
      </c>
      <c r="D314" s="66" t="s">
        <v>944</v>
      </c>
      <c r="E314" s="65" t="s">
        <v>528</v>
      </c>
      <c r="F314" s="66" t="s">
        <v>946</v>
      </c>
      <c r="G314" s="66">
        <v>76</v>
      </c>
      <c r="H314" s="66">
        <v>39</v>
      </c>
      <c r="I314" s="71"/>
      <c r="J314" s="67"/>
      <c r="K314" s="21" t="s">
        <v>955</v>
      </c>
      <c r="L314" s="66" t="s">
        <v>956</v>
      </c>
      <c r="M314" s="65" t="s">
        <v>529</v>
      </c>
      <c r="N314" s="59" t="str">
        <f>HYPERLINK(M314)</f>
        <v>http://mol13n003.niedersachsen.com/Hannover/Aus-der-Region/Lehrte/Nachrichten/Radfahrer-stirbt-bei-Zusammenstoss-mit-Auto-in-Steinwedel</v>
      </c>
      <c r="O314" s="21"/>
      <c r="P314" s="60">
        <f>HYPERLINK(O314)</f>
      </c>
      <c r="Q314" s="182" t="s">
        <v>996</v>
      </c>
    </row>
    <row r="315" spans="1:17" ht="12.75">
      <c r="A315" s="64">
        <v>41918</v>
      </c>
      <c r="B315" s="65" t="s">
        <v>292</v>
      </c>
      <c r="C315" s="127" t="s">
        <v>718</v>
      </c>
      <c r="D315" s="66" t="s">
        <v>950</v>
      </c>
      <c r="E315" s="65" t="s">
        <v>293</v>
      </c>
      <c r="F315" s="66" t="s">
        <v>956</v>
      </c>
      <c r="G315" s="66">
        <v>56</v>
      </c>
      <c r="H315" s="66">
        <v>55</v>
      </c>
      <c r="I315" s="66"/>
      <c r="J315" s="67"/>
      <c r="K315" s="21" t="s">
        <v>683</v>
      </c>
      <c r="L315" s="66" t="s">
        <v>519</v>
      </c>
      <c r="M315" s="65" t="s">
        <v>294</v>
      </c>
      <c r="N315" s="59" t="str">
        <f>HYPERLINK(M315)</f>
        <v>http://www.tv-suedbaden.de/kippenheim-56jaehrige-radfahrerin-nach-verkehrsunfall-verstorben-74337/</v>
      </c>
      <c r="O315" s="21"/>
      <c r="P315" s="60">
        <f>HYPERLINK(O315)</f>
      </c>
      <c r="Q315" s="182" t="s">
        <v>944</v>
      </c>
    </row>
    <row r="316" spans="1:17" ht="12.75">
      <c r="A316" s="64">
        <v>41918</v>
      </c>
      <c r="B316" s="65" t="s">
        <v>289</v>
      </c>
      <c r="C316" s="122" t="s">
        <v>949</v>
      </c>
      <c r="D316" s="66" t="s">
        <v>950</v>
      </c>
      <c r="E316" s="65" t="s">
        <v>290</v>
      </c>
      <c r="F316" s="66" t="s">
        <v>946</v>
      </c>
      <c r="G316" s="66">
        <v>35</v>
      </c>
      <c r="H316" s="66">
        <v>28</v>
      </c>
      <c r="I316" s="71" t="s">
        <v>957</v>
      </c>
      <c r="J316" s="67"/>
      <c r="K316" s="21" t="s">
        <v>951</v>
      </c>
      <c r="L316" s="66" t="s">
        <v>958</v>
      </c>
      <c r="M316" s="65" t="s">
        <v>291</v>
      </c>
      <c r="N316" s="59" t="str">
        <f>HYPERLINK(M316)</f>
        <v>http://www.nw-news.de/owl/11267516_Radfahrer_in_Bielefeld_bei_Unfall_getoetet.html</v>
      </c>
      <c r="O316" s="21"/>
      <c r="P316" s="60">
        <f>HYPERLINK(O316)</f>
      </c>
      <c r="Q316" s="182" t="s">
        <v>996</v>
      </c>
    </row>
    <row r="317" spans="1:17" ht="12.75">
      <c r="A317" s="64">
        <v>41922</v>
      </c>
      <c r="B317" s="65" t="s">
        <v>530</v>
      </c>
      <c r="C317" s="68" t="s">
        <v>943</v>
      </c>
      <c r="D317" s="66" t="s">
        <v>944</v>
      </c>
      <c r="E317" s="65" t="s">
        <v>531</v>
      </c>
      <c r="F317" s="66" t="s">
        <v>946</v>
      </c>
      <c r="G317" s="66">
        <v>75</v>
      </c>
      <c r="H317" s="66"/>
      <c r="I317" s="71"/>
      <c r="J317" s="67"/>
      <c r="K317" s="21" t="s">
        <v>943</v>
      </c>
      <c r="L317" s="67" t="s">
        <v>956</v>
      </c>
      <c r="M317" s="65" t="s">
        <v>532</v>
      </c>
      <c r="N317" s="59" t="str">
        <f>HYPERLINK(M317)</f>
        <v>http://www.leineblitz.de/aktuelles/datum/2014/10/10/radfahrer-stirbt-nach-sturz/</v>
      </c>
      <c r="O317" s="21"/>
      <c r="P317" s="60">
        <f>HYPERLINK(O317)</f>
      </c>
      <c r="Q317" s="182" t="s">
        <v>996</v>
      </c>
    </row>
    <row r="318" spans="1:17" ht="12.75">
      <c r="A318" s="69">
        <v>41923</v>
      </c>
      <c r="B318" s="2" t="s">
        <v>620</v>
      </c>
      <c r="C318" s="174" t="s">
        <v>681</v>
      </c>
      <c r="D318" s="1" t="s">
        <v>944</v>
      </c>
      <c r="E318" s="2" t="s">
        <v>621</v>
      </c>
      <c r="F318" s="70" t="s">
        <v>956</v>
      </c>
      <c r="G318" s="70">
        <v>78</v>
      </c>
      <c r="H318" s="70">
        <v>24</v>
      </c>
      <c r="J318" s="1" t="s">
        <v>958</v>
      </c>
      <c r="K318" t="s">
        <v>683</v>
      </c>
      <c r="L318" s="66" t="s">
        <v>958</v>
      </c>
      <c r="M318" s="2" t="s">
        <v>622</v>
      </c>
      <c r="N318" s="59" t="str">
        <f>HYPERLINK(M318)</f>
        <v>http://www.ivz-aktuell.de/aus-aller-welt/nrw_artikel,-Fahrradfahrerin-bei-Unfall-getoetet-_arid,391928.html</v>
      </c>
      <c r="O318" s="21"/>
      <c r="P318" s="60">
        <f>HYPERLINK(O318)</f>
      </c>
      <c r="Q318" s="182" t="s">
        <v>996</v>
      </c>
    </row>
    <row r="319" spans="1:17" ht="12.75">
      <c r="A319" s="69">
        <v>41923</v>
      </c>
      <c r="B319" s="2" t="s">
        <v>533</v>
      </c>
      <c r="C319" s="173" t="s">
        <v>677</v>
      </c>
      <c r="D319" s="1" t="s">
        <v>950</v>
      </c>
      <c r="E319" s="2" t="s">
        <v>534</v>
      </c>
      <c r="F319" s="70" t="s">
        <v>946</v>
      </c>
      <c r="G319" s="70">
        <v>65</v>
      </c>
      <c r="H319" s="70"/>
      <c r="J319" s="1"/>
      <c r="K319" t="s">
        <v>683</v>
      </c>
      <c r="L319" s="1" t="s">
        <v>957</v>
      </c>
      <c r="M319" s="2" t="s">
        <v>535</v>
      </c>
      <c r="N319" s="59" t="str">
        <f>HYPERLINK(M319)</f>
        <v>http://www.badisches-tagblatt.de/topthema/00_20141011121600_107089068-Radler-von-Auto-ueberrollt-und-getoetet.html</v>
      </c>
      <c r="O319" s="21"/>
      <c r="P319" s="60">
        <f>HYPERLINK(O319)</f>
      </c>
      <c r="Q319" s="182" t="s">
        <v>519</v>
      </c>
    </row>
    <row r="320" spans="1:17" ht="12.75">
      <c r="A320" s="69">
        <v>41923</v>
      </c>
      <c r="B320" s="2" t="s">
        <v>616</v>
      </c>
      <c r="C320" s="66" t="s">
        <v>686</v>
      </c>
      <c r="D320" s="1" t="s">
        <v>944</v>
      </c>
      <c r="E320" s="2" t="s">
        <v>617</v>
      </c>
      <c r="F320" s="1" t="s">
        <v>946</v>
      </c>
      <c r="G320" s="70">
        <v>76</v>
      </c>
      <c r="H320" s="70"/>
      <c r="J320" s="1"/>
      <c r="K320" t="s">
        <v>907</v>
      </c>
      <c r="L320" s="66" t="s">
        <v>958</v>
      </c>
      <c r="M320" s="2" t="s">
        <v>618</v>
      </c>
      <c r="N320" s="59" t="str">
        <f>HYPERLINK(M320)</f>
        <v>http://www.weser-kurier.de/region/osterholz_artikel,-Radfahrer-stirbt-an-Kopfverletzungen-_arid,965803.html</v>
      </c>
      <c r="O320" s="21" t="s">
        <v>619</v>
      </c>
      <c r="P320" s="60" t="str">
        <f>HYPERLINK(O320)</f>
        <v>http://binged.it/1tsRJWO</v>
      </c>
      <c r="Q320" s="182" t="s">
        <v>944</v>
      </c>
    </row>
    <row r="321" spans="1:17" ht="12.75">
      <c r="A321" s="69">
        <v>41924</v>
      </c>
      <c r="B321" s="2" t="s">
        <v>623</v>
      </c>
      <c r="C321" s="174" t="s">
        <v>681</v>
      </c>
      <c r="D321" s="1" t="s">
        <v>944</v>
      </c>
      <c r="E321" s="2" t="s">
        <v>624</v>
      </c>
      <c r="F321" s="1" t="s">
        <v>946</v>
      </c>
      <c r="G321" s="70">
        <v>84</v>
      </c>
      <c r="H321" s="70">
        <v>50</v>
      </c>
      <c r="J321" s="1"/>
      <c r="K321" t="s">
        <v>1032</v>
      </c>
      <c r="L321" s="66" t="s">
        <v>956</v>
      </c>
      <c r="M321" s="2" t="s">
        <v>625</v>
      </c>
      <c r="N321" s="59" t="str">
        <f>HYPERLINK(M321)</f>
        <v>http://www.welt.de/regionales/rheinland-pfalz-saarland/article133198299/Radfahrer-bei-Unfall-auf-Bundesstrasse-getoetet.html</v>
      </c>
      <c r="O321" s="21" t="s">
        <v>626</v>
      </c>
      <c r="P321" s="60" t="str">
        <f>HYPERLINK(O321)</f>
        <v>https://maps.google.de/maps?q=trittenheim&amp;hl=de&amp;ll=49.836135,6.895114&amp;spn=0.00099,0.002642&amp;sll=52.046954,11.577593&amp;sspn=0.015097,0.042272&amp;t=h&amp;hnear=Trittenheim,+Rheinland-Pfalz&amp;z=19</v>
      </c>
      <c r="Q321" s="182" t="s">
        <v>996</v>
      </c>
    </row>
    <row r="322" spans="1:17" ht="12.75">
      <c r="A322" s="69">
        <v>41926</v>
      </c>
      <c r="B322" s="2" t="s">
        <v>160</v>
      </c>
      <c r="C322" s="174" t="s">
        <v>681</v>
      </c>
      <c r="D322" s="1" t="s">
        <v>950</v>
      </c>
      <c r="E322" s="2" t="s">
        <v>627</v>
      </c>
      <c r="F322" s="1" t="s">
        <v>956</v>
      </c>
      <c r="G322" s="70">
        <v>81</v>
      </c>
      <c r="H322" s="70">
        <v>39</v>
      </c>
      <c r="J322" s="1"/>
      <c r="K322" t="s">
        <v>955</v>
      </c>
      <c r="L322" s="1" t="s">
        <v>519</v>
      </c>
      <c r="M322" s="2" t="s">
        <v>628</v>
      </c>
      <c r="N322" s="59" t="str">
        <f>HYPERLINK(M322)</f>
        <v>http://www.ovb-online.de/bayern/seniorin-stirbt-unfall-4117725.html</v>
      </c>
      <c r="O322" s="21"/>
      <c r="P322" s="60">
        <f>HYPERLINK(O322)</f>
      </c>
      <c r="Q322" s="182" t="s">
        <v>996</v>
      </c>
    </row>
    <row r="323" spans="1:17" ht="12.75">
      <c r="A323" s="69">
        <v>41927</v>
      </c>
      <c r="B323" s="2" t="s">
        <v>629</v>
      </c>
      <c r="C323" s="173" t="s">
        <v>677</v>
      </c>
      <c r="D323" s="1" t="s">
        <v>944</v>
      </c>
      <c r="E323" s="2" t="s">
        <v>630</v>
      </c>
      <c r="F323" s="1" t="s">
        <v>956</v>
      </c>
      <c r="G323" s="70">
        <v>61</v>
      </c>
      <c r="H323" s="70">
        <v>28</v>
      </c>
      <c r="I323" s="1" t="s">
        <v>1052</v>
      </c>
      <c r="J323" s="1" t="s">
        <v>958</v>
      </c>
      <c r="K323" t="s">
        <v>1032</v>
      </c>
      <c r="L323" s="1" t="s">
        <v>519</v>
      </c>
      <c r="M323" s="2" t="s">
        <v>631</v>
      </c>
      <c r="N323" s="59" t="str">
        <f>HYPERLINK(M323)</f>
        <v>http://www.presseportal.de/polizeipresse/pm/110974/2855731/pol-lb-staatsanwaltschaft-stuttgart-und-polizeipraesidium-ludwigsburg-leonberg-gebersheim/rss</v>
      </c>
      <c r="O323" s="21"/>
      <c r="P323" s="60">
        <f>HYPERLINK(O323)</f>
      </c>
      <c r="Q323" s="182" t="s">
        <v>996</v>
      </c>
    </row>
    <row r="324" spans="1:17" ht="12.75">
      <c r="A324" s="69">
        <v>41927</v>
      </c>
      <c r="B324" s="2" t="s">
        <v>632</v>
      </c>
      <c r="C324" s="174" t="s">
        <v>681</v>
      </c>
      <c r="D324" s="1" t="s">
        <v>950</v>
      </c>
      <c r="E324" s="2" t="s">
        <v>633</v>
      </c>
      <c r="F324" s="1" t="s">
        <v>946</v>
      </c>
      <c r="G324" s="70">
        <v>26</v>
      </c>
      <c r="H324" s="70">
        <v>28</v>
      </c>
      <c r="J324" s="1"/>
      <c r="K324" t="s">
        <v>683</v>
      </c>
      <c r="L324" s="1" t="s">
        <v>958</v>
      </c>
      <c r="M324" s="2" t="s">
        <v>634</v>
      </c>
      <c r="N324" s="59" t="str">
        <f>HYPERLINK(M324)</f>
        <v>http://www.nwzonline.de/ammerland/blaulicht/weisses-fahrrad-erinnert-an-toedlich-verunglueckten-weisses-fahrrad-erinnert-an-toedlich-verunglueckten_a_19,0,3770328354.html</v>
      </c>
      <c r="O324" s="21"/>
      <c r="P324" s="60"/>
      <c r="Q324" s="182" t="s">
        <v>944</v>
      </c>
    </row>
    <row r="325" spans="1:17" ht="12.75">
      <c r="A325" s="69">
        <v>41927</v>
      </c>
      <c r="B325" s="2" t="s">
        <v>635</v>
      </c>
      <c r="C325" s="66" t="s">
        <v>686</v>
      </c>
      <c r="D325" s="1" t="s">
        <v>950</v>
      </c>
      <c r="E325" s="2" t="s">
        <v>636</v>
      </c>
      <c r="F325" s="1" t="s">
        <v>946</v>
      </c>
      <c r="G325" s="70">
        <v>83</v>
      </c>
      <c r="H325" s="70"/>
      <c r="J325" s="1"/>
      <c r="K325" t="s">
        <v>683</v>
      </c>
      <c r="L325" s="1" t="s">
        <v>957</v>
      </c>
      <c r="M325" s="2" t="s">
        <v>637</v>
      </c>
      <c r="N325" s="59" t="str">
        <f>HYPERLINK(M325)</f>
        <v>http://www.allgaeuhit.de/Oberallgaeu-Sonthofen-Zeugen-fuer-toedlichen-Unfall-in-Sonthofen-gesucht-Radler-stirbt-Tage-spaeter-in-Klinik-article10007272.html</v>
      </c>
      <c r="O325" s="21"/>
      <c r="P325" s="60"/>
      <c r="Q325" s="182"/>
    </row>
    <row r="326" spans="1:17" s="13" customFormat="1" ht="12.75">
      <c r="A326" s="72">
        <v>41929</v>
      </c>
      <c r="B326" s="46" t="s">
        <v>502</v>
      </c>
      <c r="C326" s="73" t="s">
        <v>702</v>
      </c>
      <c r="D326" s="31" t="s">
        <v>944</v>
      </c>
      <c r="E326" s="46" t="s">
        <v>503</v>
      </c>
      <c r="F326" s="31" t="s">
        <v>956</v>
      </c>
      <c r="G326" s="31">
        <v>51</v>
      </c>
      <c r="H326" s="31">
        <v>61</v>
      </c>
      <c r="I326" s="31"/>
      <c r="J326" s="31"/>
      <c r="K326" s="13" t="s">
        <v>955</v>
      </c>
      <c r="L326" s="57" t="s">
        <v>957</v>
      </c>
      <c r="M326" s="46" t="s">
        <v>504</v>
      </c>
      <c r="N326" s="59" t="str">
        <f>HYPERLINK(M326)</f>
        <v>http://www.otz.de/startseite/detail/-/specific/51-jaehrige-Radfahrerin-bei-Zwackau-von-Traktor-Haenger-erfasst-796283182</v>
      </c>
      <c r="O326" s="11"/>
      <c r="P326" s="60">
        <f>HYPERLINK(O326)</f>
      </c>
      <c r="Q326" s="182" t="s">
        <v>944</v>
      </c>
    </row>
    <row r="327" spans="1:17" ht="12.75">
      <c r="A327" s="69">
        <v>41929</v>
      </c>
      <c r="B327" s="2" t="s">
        <v>499</v>
      </c>
      <c r="C327" s="173" t="s">
        <v>677</v>
      </c>
      <c r="D327" s="1" t="s">
        <v>950</v>
      </c>
      <c r="E327" s="2" t="s">
        <v>500</v>
      </c>
      <c r="F327" s="1" t="s">
        <v>946</v>
      </c>
      <c r="G327" s="70">
        <v>20</v>
      </c>
      <c r="H327" s="70">
        <v>73</v>
      </c>
      <c r="J327" s="1"/>
      <c r="K327" t="s">
        <v>683</v>
      </c>
      <c r="L327" s="1" t="s">
        <v>958</v>
      </c>
      <c r="M327" s="2" t="s">
        <v>501</v>
      </c>
      <c r="N327" s="59" t="str">
        <f>HYPERLINK(M327)</f>
        <v>http://www.presseportal.de/polizeipresse/pm/68437/2857813/pol-cux-nachtrag-zur-pressemeldung-der-pi-cuxhaven-vom-17-10-2014</v>
      </c>
      <c r="O327" s="21"/>
      <c r="P327" s="60">
        <f>HYPERLINK(O327)</f>
      </c>
      <c r="Q327" s="182" t="s">
        <v>944</v>
      </c>
    </row>
    <row r="328" spans="1:17" ht="12.75">
      <c r="A328" s="69">
        <v>41929</v>
      </c>
      <c r="B328" s="2" t="s">
        <v>505</v>
      </c>
      <c r="C328" s="68" t="s">
        <v>943</v>
      </c>
      <c r="D328" s="1" t="s">
        <v>950</v>
      </c>
      <c r="E328" s="2" t="s">
        <v>506</v>
      </c>
      <c r="F328" s="1" t="s">
        <v>946</v>
      </c>
      <c r="G328" s="70">
        <v>18</v>
      </c>
      <c r="H328" s="70"/>
      <c r="J328" s="1"/>
      <c r="K328" t="s">
        <v>943</v>
      </c>
      <c r="L328" s="1" t="s">
        <v>519</v>
      </c>
      <c r="M328" s="2" t="s">
        <v>507</v>
      </c>
      <c r="N328" s="59" t="str">
        <f>HYPERLINK(M328)</f>
        <v>http://www.tvo.de/selbitz-lkr-hof-18-jaehriger-stirbt-nach-fahrradsturz-119381/</v>
      </c>
      <c r="O328" s="21"/>
      <c r="P328" s="60">
        <f>HYPERLINK(O328)</f>
      </c>
      <c r="Q328" s="182" t="s">
        <v>996</v>
      </c>
    </row>
    <row r="329" spans="1:17" ht="12.75">
      <c r="A329" s="69">
        <v>41930</v>
      </c>
      <c r="B329" s="2" t="s">
        <v>508</v>
      </c>
      <c r="C329" s="173" t="s">
        <v>677</v>
      </c>
      <c r="D329" s="1" t="s">
        <v>950</v>
      </c>
      <c r="E329" s="2" t="s">
        <v>509</v>
      </c>
      <c r="F329" s="1" t="s">
        <v>946</v>
      </c>
      <c r="G329" s="70">
        <v>78</v>
      </c>
      <c r="H329" s="70"/>
      <c r="J329" s="1" t="s">
        <v>958</v>
      </c>
      <c r="K329" t="s">
        <v>683</v>
      </c>
      <c r="L329" s="1" t="s">
        <v>519</v>
      </c>
      <c r="M329" s="2" t="s">
        <v>510</v>
      </c>
      <c r="N329" s="59" t="str">
        <f>HYPERLINK(M329)</f>
        <v>http://www.mrn-news.de/2014/10/30/dossenheim-schwer-verletzter-e-bike-fahrer-verstorben-166255/</v>
      </c>
      <c r="O329" s="21"/>
      <c r="P329" s="60"/>
      <c r="Q329" s="182" t="s">
        <v>996</v>
      </c>
    </row>
    <row r="330" spans="1:17" ht="12.75">
      <c r="A330" s="69">
        <v>41931</v>
      </c>
      <c r="B330" s="2" t="s">
        <v>511</v>
      </c>
      <c r="C330" s="174" t="s">
        <v>681</v>
      </c>
      <c r="D330" s="1" t="s">
        <v>950</v>
      </c>
      <c r="E330" s="2" t="s">
        <v>512</v>
      </c>
      <c r="F330" s="1" t="s">
        <v>946</v>
      </c>
      <c r="G330" s="70">
        <v>77</v>
      </c>
      <c r="H330" s="70">
        <v>48</v>
      </c>
      <c r="J330" s="1"/>
      <c r="K330" s="11" t="s">
        <v>683</v>
      </c>
      <c r="L330" s="1" t="s">
        <v>958</v>
      </c>
      <c r="M330" s="2" t="s">
        <v>419</v>
      </c>
      <c r="N330" s="59" t="str">
        <f>HYPERLINK(M330)</f>
        <v>http://www1.wdr.de/studio/siegen/nrwinfos/nachrichten/studios76202.html</v>
      </c>
      <c r="O330" s="21"/>
      <c r="P330" s="60">
        <f>HYPERLINK(O330)</f>
      </c>
      <c r="Q330" s="182" t="s">
        <v>996</v>
      </c>
    </row>
    <row r="331" spans="1:17" ht="12.75">
      <c r="A331" s="69">
        <v>41931</v>
      </c>
      <c r="B331" s="2" t="s">
        <v>420</v>
      </c>
      <c r="C331" s="62" t="s">
        <v>702</v>
      </c>
      <c r="D331" s="1" t="s">
        <v>944</v>
      </c>
      <c r="E331" s="2" t="s">
        <v>421</v>
      </c>
      <c r="F331" s="1" t="s">
        <v>946</v>
      </c>
      <c r="G331" s="70">
        <v>74</v>
      </c>
      <c r="H331" s="70">
        <v>33</v>
      </c>
      <c r="J331" s="1"/>
      <c r="K331" t="s">
        <v>683</v>
      </c>
      <c r="L331" s="1" t="s">
        <v>957</v>
      </c>
      <c r="M331" s="2" t="s">
        <v>422</v>
      </c>
      <c r="N331" s="59" t="str">
        <f>HYPERLINK(M331)</f>
        <v>http://www.rosenheim24.de/rosenheim/chiemgau/hoeslwang/schwerer-unfall-ts21-fahrradfahrer-uebersehen-4170319.html</v>
      </c>
      <c r="O331" s="21" t="s">
        <v>647</v>
      </c>
      <c r="P331" s="60" t="str">
        <f>HYPERLINK(O331)</f>
        <v>https://maps.google.de/maps/myplaces?ll=47.970746,12.379628&amp;spn=0.006019,0.009645&amp;ctz=-120&amp;t=h&amp;z=17</v>
      </c>
      <c r="Q331" s="182" t="s">
        <v>944</v>
      </c>
    </row>
    <row r="332" spans="1:17" ht="12.75">
      <c r="A332" s="69">
        <v>41932</v>
      </c>
      <c r="B332" s="2" t="s">
        <v>648</v>
      </c>
      <c r="C332" s="121" t="s">
        <v>954</v>
      </c>
      <c r="D332" s="1" t="s">
        <v>950</v>
      </c>
      <c r="E332" s="2" t="s">
        <v>955</v>
      </c>
      <c r="F332" s="1" t="s">
        <v>956</v>
      </c>
      <c r="G332" s="70">
        <v>67</v>
      </c>
      <c r="H332" s="70">
        <v>39</v>
      </c>
      <c r="J332" s="1"/>
      <c r="K332" t="s">
        <v>955</v>
      </c>
      <c r="L332" s="1" t="s">
        <v>958</v>
      </c>
      <c r="M332" s="2" t="s">
        <v>649</v>
      </c>
      <c r="N332" s="59" t="str">
        <f>HYPERLINK(M332)</f>
        <v>http://www.polizei.bayern.de/niederbayern/news/presse/aktuell/index.html/209343</v>
      </c>
      <c r="O332" s="21"/>
      <c r="P332" s="60">
        <f>HYPERLINK(O332)</f>
      </c>
      <c r="Q332" s="182" t="s">
        <v>944</v>
      </c>
    </row>
    <row r="333" spans="1:17" ht="12.75">
      <c r="A333" s="69">
        <v>41933</v>
      </c>
      <c r="B333" s="2" t="s">
        <v>650</v>
      </c>
      <c r="C333" s="68" t="s">
        <v>943</v>
      </c>
      <c r="D333" s="1" t="s">
        <v>950</v>
      </c>
      <c r="E333" s="2" t="s">
        <v>945</v>
      </c>
      <c r="F333" s="1" t="s">
        <v>946</v>
      </c>
      <c r="G333" s="70">
        <v>52</v>
      </c>
      <c r="H333" s="70"/>
      <c r="J333" s="1"/>
      <c r="K333" t="s">
        <v>943</v>
      </c>
      <c r="L333" s="1" t="s">
        <v>519</v>
      </c>
      <c r="M333" s="2" t="s">
        <v>651</v>
      </c>
      <c r="N333" s="59" t="str">
        <f>HYPERLINK(M333)</f>
        <v>http://www.rnz.de/ticker_regional/00_20141021175000_110771174-Weinheim-Radfahrer-stirbt-nach-Sturz.html</v>
      </c>
      <c r="O333" s="21"/>
      <c r="P333" s="60">
        <f>HYPERLINK(O333)</f>
      </c>
      <c r="Q333" s="182" t="s">
        <v>996</v>
      </c>
    </row>
    <row r="334" spans="1:17" ht="12.75">
      <c r="A334" s="69">
        <v>41935</v>
      </c>
      <c r="B334" s="2" t="s">
        <v>652</v>
      </c>
      <c r="C334" s="174" t="s">
        <v>681</v>
      </c>
      <c r="D334" s="1" t="s">
        <v>944</v>
      </c>
      <c r="E334" s="2" t="s">
        <v>653</v>
      </c>
      <c r="F334" s="1" t="s">
        <v>946</v>
      </c>
      <c r="G334" s="70">
        <v>17</v>
      </c>
      <c r="H334" s="70">
        <v>26</v>
      </c>
      <c r="J334" s="1"/>
      <c r="K334" t="s">
        <v>683</v>
      </c>
      <c r="L334" s="1" t="s">
        <v>958</v>
      </c>
      <c r="M334" s="2" t="s">
        <v>654</v>
      </c>
      <c r="N334" s="59" t="str">
        <f>HYPERLINK(M334)</f>
        <v>http://www.kreiszeitung.de/lokales/rotenburg/scheessel-ort52321/veersebrueck-17-jaehriger-radfahrer-toedlich-verunglueckt-4218721.html</v>
      </c>
      <c r="O334" t="s">
        <v>655</v>
      </c>
      <c r="P334" s="60" t="str">
        <f>HYPERLINK(O334)</f>
        <v>http://goo.gl/maps/hcO3g</v>
      </c>
      <c r="Q334" s="182" t="s">
        <v>996</v>
      </c>
    </row>
    <row r="335" spans="1:17" ht="12.75">
      <c r="A335" s="69">
        <v>41938</v>
      </c>
      <c r="B335" s="2" t="s">
        <v>656</v>
      </c>
      <c r="C335" s="122" t="s">
        <v>949</v>
      </c>
      <c r="D335" s="1" t="s">
        <v>950</v>
      </c>
      <c r="E335" s="2" t="s">
        <v>657</v>
      </c>
      <c r="F335" s="1" t="s">
        <v>946</v>
      </c>
      <c r="G335" s="70">
        <v>46</v>
      </c>
      <c r="H335" s="70"/>
      <c r="J335" s="1"/>
      <c r="K335" t="s">
        <v>713</v>
      </c>
      <c r="L335" s="1" t="s">
        <v>519</v>
      </c>
      <c r="M335" s="2" t="s">
        <v>658</v>
      </c>
      <c r="N335" s="59" t="str">
        <f>HYPERLINK(M335)</f>
        <v>http://www.morgenpost.de/berlin/polizeibericht/article133678165/Radfahrer-am-Bahnuebergang-von-Regionalzug-ueberrollt.html</v>
      </c>
      <c r="O335" s="21"/>
      <c r="P335" s="60"/>
      <c r="Q335" s="182" t="s">
        <v>996</v>
      </c>
    </row>
    <row r="336" spans="1:17" ht="12.75">
      <c r="A336" s="69">
        <v>41939</v>
      </c>
      <c r="B336" s="2" t="s">
        <v>1047</v>
      </c>
      <c r="C336" s="121" t="s">
        <v>954</v>
      </c>
      <c r="D336" s="1" t="s">
        <v>950</v>
      </c>
      <c r="E336" s="2" t="s">
        <v>663</v>
      </c>
      <c r="F336" s="1" t="s">
        <v>946</v>
      </c>
      <c r="G336" s="70">
        <v>47</v>
      </c>
      <c r="H336" s="70">
        <v>30</v>
      </c>
      <c r="J336" s="1"/>
      <c r="K336" t="s">
        <v>955</v>
      </c>
      <c r="L336" s="1" t="s">
        <v>958</v>
      </c>
      <c r="M336" s="2" t="s">
        <v>664</v>
      </c>
      <c r="N336" s="59" t="str">
        <f>HYPERLINK(M336)</f>
        <v>http://www.noz.de/lokales/osnabrueck/artikel/517588/radfahrer-nach-unfall-auf-osnabrucker-johannistorwall-gestorben</v>
      </c>
      <c r="O336" s="21"/>
      <c r="P336" s="60"/>
      <c r="Q336" s="182" t="s">
        <v>944</v>
      </c>
    </row>
    <row r="337" spans="1:20" ht="12.75">
      <c r="A337" s="69">
        <v>41939</v>
      </c>
      <c r="B337" s="2" t="s">
        <v>659</v>
      </c>
      <c r="C337" s="174" t="s">
        <v>681</v>
      </c>
      <c r="D337" s="1" t="s">
        <v>950</v>
      </c>
      <c r="E337" s="2" t="s">
        <v>660</v>
      </c>
      <c r="F337" s="1" t="s">
        <v>946</v>
      </c>
      <c r="G337" s="70">
        <v>86</v>
      </c>
      <c r="H337" s="70">
        <v>35</v>
      </c>
      <c r="J337" s="60"/>
      <c r="K337" s="2" t="s">
        <v>955</v>
      </c>
      <c r="L337" s="1" t="s">
        <v>958</v>
      </c>
      <c r="M337" s="21" t="s">
        <v>661</v>
      </c>
      <c r="N337" s="59" t="str">
        <f>HYPERLINK(M337)</f>
        <v>http://www.reportnet24.de/brandenburg-berlin/schwerer-unfall-auf-in-meyenburg-radfahrer-von-lkw-getoetet-b103l13-vollsperrung/</v>
      </c>
      <c r="O337" t="s">
        <v>662</v>
      </c>
      <c r="P337" s="60" t="str">
        <f>HYPERLINK(O337)</f>
        <v>http://goo.gl/maps/lCZNe</v>
      </c>
      <c r="Q337" s="182" t="s">
        <v>996</v>
      </c>
      <c r="T337" s="60">
        <f>HYPERLINK(U337)</f>
      </c>
    </row>
    <row r="338" spans="1:20" ht="12.75">
      <c r="A338" s="69">
        <v>41943</v>
      </c>
      <c r="B338" s="2" t="s">
        <v>665</v>
      </c>
      <c r="C338" s="127" t="s">
        <v>718</v>
      </c>
      <c r="D338" s="1" t="s">
        <v>944</v>
      </c>
      <c r="E338" s="2" t="s">
        <v>666</v>
      </c>
      <c r="F338" s="1" t="s">
        <v>946</v>
      </c>
      <c r="G338" s="70">
        <v>53</v>
      </c>
      <c r="H338" s="70"/>
      <c r="J338" s="60"/>
      <c r="K338" s="2" t="s">
        <v>955</v>
      </c>
      <c r="L338" s="1" t="s">
        <v>864</v>
      </c>
      <c r="M338" s="21" t="s">
        <v>667</v>
      </c>
      <c r="N338" s="59" t="str">
        <f>HYPERLINK(M338)</f>
        <v>http://www.presseportal.de/polizeipresse/pm/11187/2867592/pol-ms-lkw-ueberrollt-radfahrer</v>
      </c>
      <c r="P338" s="60"/>
      <c r="Q338" s="182" t="s">
        <v>944</v>
      </c>
      <c r="T338" s="60">
        <f>HYPERLINK(U338)</f>
      </c>
    </row>
    <row r="339" spans="1:20" ht="12.75">
      <c r="A339" s="69">
        <v>41943</v>
      </c>
      <c r="B339" s="2" t="s">
        <v>668</v>
      </c>
      <c r="C339" s="174" t="s">
        <v>681</v>
      </c>
      <c r="D339" s="1" t="s">
        <v>950</v>
      </c>
      <c r="E339" s="2" t="s">
        <v>388</v>
      </c>
      <c r="F339" s="1" t="s">
        <v>946</v>
      </c>
      <c r="G339" s="70">
        <v>17</v>
      </c>
      <c r="H339" s="70">
        <v>27</v>
      </c>
      <c r="J339" s="60"/>
      <c r="K339" s="2" t="s">
        <v>683</v>
      </c>
      <c r="L339" s="1" t="s">
        <v>958</v>
      </c>
      <c r="M339" s="21" t="s">
        <v>389</v>
      </c>
      <c r="N339" s="59" t="str">
        <f>HYPERLINK(M339)</f>
        <v>http://www.rp-online.de/nrw/staedte/xanten/17-jaehriger-stirbt-nach-autounfall-aid-1.4636918</v>
      </c>
      <c r="O339" t="s">
        <v>390</v>
      </c>
      <c r="P339" s="60" t="str">
        <f>HYPERLINK(O339)</f>
        <v>http://goo.gl/maps/Ts7S3</v>
      </c>
      <c r="Q339" s="182" t="s">
        <v>944</v>
      </c>
      <c r="T339" s="60">
        <f>HYPERLINK(U339)</f>
      </c>
    </row>
    <row r="340" spans="1:20" ht="12.75">
      <c r="A340" s="69">
        <v>41944</v>
      </c>
      <c r="B340" s="2" t="s">
        <v>63</v>
      </c>
      <c r="C340" s="174" t="s">
        <v>681</v>
      </c>
      <c r="D340" s="1" t="s">
        <v>950</v>
      </c>
      <c r="E340" s="2" t="s">
        <v>391</v>
      </c>
      <c r="F340" s="1" t="s">
        <v>946</v>
      </c>
      <c r="G340" s="70">
        <v>73</v>
      </c>
      <c r="H340" s="70"/>
      <c r="J340" s="60"/>
      <c r="K340" s="2" t="s">
        <v>683</v>
      </c>
      <c r="L340" s="1" t="s">
        <v>958</v>
      </c>
      <c r="M340" s="21" t="s">
        <v>392</v>
      </c>
      <c r="N340" s="59" t="str">
        <f>HYPERLINK(M340)</f>
        <v>http://www.ksta.de/kalk/toedlicher-radunfall-in-vingst,15187508,16925886.html</v>
      </c>
      <c r="P340" s="60">
        <f>HYPERLINK(O340)</f>
      </c>
      <c r="Q340" s="182" t="s">
        <v>944</v>
      </c>
      <c r="T340" s="60">
        <f>HYPERLINK(U340)</f>
      </c>
    </row>
    <row r="341" spans="1:20" ht="12.75">
      <c r="A341" s="69">
        <v>41945</v>
      </c>
      <c r="B341" s="2" t="s">
        <v>393</v>
      </c>
      <c r="C341" s="121" t="s">
        <v>954</v>
      </c>
      <c r="D341" s="1" t="s">
        <v>950</v>
      </c>
      <c r="E341" s="2" t="s">
        <v>955</v>
      </c>
      <c r="F341" s="1" t="s">
        <v>946</v>
      </c>
      <c r="G341" s="70">
        <v>88</v>
      </c>
      <c r="H341" s="70">
        <v>68</v>
      </c>
      <c r="J341" s="60"/>
      <c r="K341" s="2" t="s">
        <v>955</v>
      </c>
      <c r="L341" s="1" t="s">
        <v>958</v>
      </c>
      <c r="M341" s="21" t="s">
        <v>394</v>
      </c>
      <c r="N341" s="59" t="str">
        <f>HYPERLINK(M341)</f>
        <v>http://www.allesmuenster.de/cms/2014/10/toedlicher-unfall-mit-radfahrer/</v>
      </c>
      <c r="O341" t="s">
        <v>395</v>
      </c>
      <c r="P341" s="60" t="str">
        <f>HYPERLINK(O341)</f>
        <v>http://goo.gl/maps/M9vO0</v>
      </c>
      <c r="Q341" s="182" t="s">
        <v>944</v>
      </c>
      <c r="T341" s="60"/>
    </row>
    <row r="342" spans="1:20" ht="12.75">
      <c r="A342" s="69">
        <v>41946</v>
      </c>
      <c r="B342" s="2" t="s">
        <v>400</v>
      </c>
      <c r="C342" s="173" t="s">
        <v>677</v>
      </c>
      <c r="D342" s="1" t="s">
        <v>944</v>
      </c>
      <c r="E342" s="2" t="s">
        <v>457</v>
      </c>
      <c r="F342" s="1" t="s">
        <v>946</v>
      </c>
      <c r="G342" s="70">
        <v>78</v>
      </c>
      <c r="H342" s="70"/>
      <c r="J342" s="60"/>
      <c r="K342" s="2" t="s">
        <v>683</v>
      </c>
      <c r="L342" s="1" t="s">
        <v>956</v>
      </c>
      <c r="M342" s="21" t="s">
        <v>458</v>
      </c>
      <c r="N342" s="59" t="str">
        <f>HYPERLINK(M342)</f>
        <v>http://www.dtoday.de/regionen/lokal-nachrichten_artikel,-Radfahrer-bei-Bad-Klosterlausnitz-toedlich-verunglueckt-_arid,385811.html</v>
      </c>
      <c r="P342" s="60"/>
      <c r="Q342" s="182" t="s">
        <v>996</v>
      </c>
      <c r="T342" s="60"/>
    </row>
    <row r="343" spans="1:20" ht="12.75">
      <c r="A343" s="69">
        <v>41946</v>
      </c>
      <c r="B343" s="2" t="s">
        <v>398</v>
      </c>
      <c r="C343" s="68" t="s">
        <v>943</v>
      </c>
      <c r="D343" s="1" t="s">
        <v>944</v>
      </c>
      <c r="E343" s="2" t="s">
        <v>945</v>
      </c>
      <c r="F343" s="1" t="s">
        <v>946</v>
      </c>
      <c r="G343" s="70">
        <v>41</v>
      </c>
      <c r="H343" s="70"/>
      <c r="J343" s="60"/>
      <c r="K343" s="2" t="s">
        <v>943</v>
      </c>
      <c r="L343" s="1" t="s">
        <v>957</v>
      </c>
      <c r="M343" s="21" t="s">
        <v>399</v>
      </c>
      <c r="N343" s="59" t="str">
        <f>HYPERLINK(M343)</f>
        <v>http://www.mz-web.de/sangerhausen/mann-findet-toten-radfahrer-am-strassenrand,20641084,28932268.html</v>
      </c>
      <c r="P343" s="60"/>
      <c r="Q343" s="182" t="s">
        <v>996</v>
      </c>
      <c r="T343" s="60"/>
    </row>
    <row r="344" spans="1:20" ht="12.75">
      <c r="A344" s="69">
        <v>41946</v>
      </c>
      <c r="B344" s="2" t="s">
        <v>268</v>
      </c>
      <c r="C344" s="68" t="s">
        <v>943</v>
      </c>
      <c r="D344" s="1" t="s">
        <v>950</v>
      </c>
      <c r="E344" s="2" t="s">
        <v>396</v>
      </c>
      <c r="F344" s="1" t="s">
        <v>946</v>
      </c>
      <c r="G344" s="70">
        <v>78</v>
      </c>
      <c r="H344" s="70"/>
      <c r="J344" s="60"/>
      <c r="K344" s="2" t="s">
        <v>943</v>
      </c>
      <c r="L344" s="1" t="s">
        <v>958</v>
      </c>
      <c r="M344" s="21" t="s">
        <v>397</v>
      </c>
      <c r="N344" s="59" t="str">
        <f>HYPERLINK(M344)</f>
        <v>http://www.derwesten.de/staedte/nachrichten-aus-wesel-hamminkeln-und-schermbeck/radfahrer-78-toedlich-verunglueckt-id9996729.html</v>
      </c>
      <c r="P344" s="60"/>
      <c r="Q344" s="182" t="s">
        <v>996</v>
      </c>
      <c r="T344" s="60"/>
    </row>
    <row r="345" spans="1:20" ht="12.75">
      <c r="A345" s="69">
        <v>41948</v>
      </c>
      <c r="B345" s="2" t="s">
        <v>49</v>
      </c>
      <c r="C345" s="66" t="s">
        <v>686</v>
      </c>
      <c r="D345" s="1" t="s">
        <v>950</v>
      </c>
      <c r="E345" s="2" t="s">
        <v>459</v>
      </c>
      <c r="F345" s="1" t="s">
        <v>946</v>
      </c>
      <c r="G345" s="70">
        <v>17</v>
      </c>
      <c r="H345" s="70"/>
      <c r="J345" s="60"/>
      <c r="K345" s="2" t="s">
        <v>955</v>
      </c>
      <c r="L345" s="1" t="s">
        <v>957</v>
      </c>
      <c r="M345" s="21" t="s">
        <v>460</v>
      </c>
      <c r="N345" s="59" t="str">
        <f>HYPERLINK(M345)</f>
        <v>http://www.braunschweiger-zeitung.de/lokales/Braunschweig/mysterioeser-tod-eines-17-jaehrigen-am-ringgleis-id1652375.html</v>
      </c>
      <c r="P345" s="60">
        <f>HYPERLINK(O345)</f>
      </c>
      <c r="Q345" s="1"/>
      <c r="T345" s="60">
        <f>HYPERLINK(U345)</f>
      </c>
    </row>
    <row r="346" spans="1:20" ht="12.75">
      <c r="A346" s="69">
        <v>41950</v>
      </c>
      <c r="B346" s="2" t="s">
        <v>464</v>
      </c>
      <c r="C346" s="173" t="s">
        <v>677</v>
      </c>
      <c r="D346" s="1" t="s">
        <v>950</v>
      </c>
      <c r="E346" s="2" t="s">
        <v>465</v>
      </c>
      <c r="F346" s="1" t="s">
        <v>946</v>
      </c>
      <c r="G346" s="70">
        <v>65</v>
      </c>
      <c r="H346" s="70">
        <v>23</v>
      </c>
      <c r="J346" s="60"/>
      <c r="K346" s="2" t="s">
        <v>955</v>
      </c>
      <c r="L346" s="1" t="s">
        <v>957</v>
      </c>
      <c r="M346" s="21" t="s">
        <v>466</v>
      </c>
      <c r="N346" s="59" t="str">
        <f>HYPERLINK(M346)</f>
        <v>http://www.presseportal.de/polizeipresse/pm/65854/2875115/pol-si-nachtrag-zu-unserer-meldung-vom-07-11-bagger-erfasst-fahrradfahrer-65-jaehriger-verstirbt-an</v>
      </c>
      <c r="P346" s="60">
        <f>HYPERLINK(O346)</f>
      </c>
      <c r="Q346" s="1" t="s">
        <v>944</v>
      </c>
      <c r="T346" s="60"/>
    </row>
    <row r="347" spans="1:20" ht="12.75">
      <c r="A347" s="69">
        <v>41950</v>
      </c>
      <c r="B347" s="2" t="s">
        <v>461</v>
      </c>
      <c r="C347" s="62" t="s">
        <v>702</v>
      </c>
      <c r="D347" s="1" t="s">
        <v>950</v>
      </c>
      <c r="E347" s="2" t="s">
        <v>462</v>
      </c>
      <c r="F347" s="1" t="s">
        <v>956</v>
      </c>
      <c r="G347" s="70">
        <v>84</v>
      </c>
      <c r="H347" s="70">
        <v>28</v>
      </c>
      <c r="J347" s="1" t="s">
        <v>958</v>
      </c>
      <c r="K347" s="2" t="s">
        <v>683</v>
      </c>
      <c r="L347" s="1" t="s">
        <v>957</v>
      </c>
      <c r="M347" s="21" t="s">
        <v>463</v>
      </c>
      <c r="N347" s="59" t="str">
        <f>HYPERLINK(M347)</f>
        <v>http://www.presseportal.de/polizeipresse/pm/110969/2875285/pol-aa-landkreis-schwaebisch-hall-fahrradfahrerin-lebensgefaehrlich-verletzt-weitere-unfaelle?search=gerabronn</v>
      </c>
      <c r="P347" s="60"/>
      <c r="Q347" s="1" t="s">
        <v>944</v>
      </c>
      <c r="T347" s="60">
        <f aca="true" t="shared" si="2" ref="T347:T353">HYPERLINK(U347)</f>
      </c>
    </row>
    <row r="348" spans="1:20" ht="12.75">
      <c r="A348" s="69">
        <v>41951</v>
      </c>
      <c r="B348" s="2" t="s">
        <v>467</v>
      </c>
      <c r="C348" s="122" t="s">
        <v>949</v>
      </c>
      <c r="D348" s="1" t="s">
        <v>950</v>
      </c>
      <c r="E348" s="2" t="s">
        <v>468</v>
      </c>
      <c r="F348" s="70" t="s">
        <v>946</v>
      </c>
      <c r="G348" s="70">
        <v>17</v>
      </c>
      <c r="H348" s="70">
        <v>48</v>
      </c>
      <c r="J348" s="60"/>
      <c r="K348" s="2" t="s">
        <v>713</v>
      </c>
      <c r="L348" s="1" t="s">
        <v>957</v>
      </c>
      <c r="M348" s="21" t="s">
        <v>719</v>
      </c>
      <c r="N348" s="59" t="str">
        <f>HYPERLINK(M348)</f>
        <v>http://www.rosenheim24.de/news/bayern/miesbach-unbekannter-erfasst-tot-4430650.html</v>
      </c>
      <c r="P348" s="60">
        <f>HYPERLINK(O348)</f>
      </c>
      <c r="Q348" s="1" t="s">
        <v>996</v>
      </c>
      <c r="T348" s="60">
        <f t="shared" si="2"/>
      </c>
    </row>
    <row r="349" spans="1:20" ht="12.75">
      <c r="A349" s="69">
        <v>41951</v>
      </c>
      <c r="B349" s="2" t="s">
        <v>720</v>
      </c>
      <c r="C349" s="174" t="s">
        <v>681</v>
      </c>
      <c r="D349" s="1" t="s">
        <v>950</v>
      </c>
      <c r="E349" s="2" t="s">
        <v>721</v>
      </c>
      <c r="F349" s="70" t="s">
        <v>956</v>
      </c>
      <c r="G349" s="70">
        <v>16</v>
      </c>
      <c r="H349" s="70"/>
      <c r="J349" s="60"/>
      <c r="K349" s="2" t="s">
        <v>955</v>
      </c>
      <c r="L349" s="1" t="s">
        <v>958</v>
      </c>
      <c r="M349" s="21" t="s">
        <v>722</v>
      </c>
      <c r="N349" s="59" t="str">
        <f>HYPERLINK(M349)</f>
        <v>http://www.maz-online.de/Home/Polizei/Wuensdorf-16-Jaehrige-stirbt-bei-Lkw-Unfall</v>
      </c>
      <c r="P349" s="60">
        <f>HYPERLINK(O349)</f>
      </c>
      <c r="Q349" s="1"/>
      <c r="T349" s="60">
        <f t="shared" si="2"/>
      </c>
    </row>
    <row r="350" spans="1:20" ht="12.75">
      <c r="A350" s="69">
        <v>41952</v>
      </c>
      <c r="B350" s="2" t="s">
        <v>723</v>
      </c>
      <c r="C350" s="120" t="s">
        <v>29</v>
      </c>
      <c r="D350" s="1" t="s">
        <v>950</v>
      </c>
      <c r="E350" s="2" t="s">
        <v>724</v>
      </c>
      <c r="F350" s="1" t="s">
        <v>956</v>
      </c>
      <c r="G350" s="70">
        <v>17</v>
      </c>
      <c r="H350" s="70">
        <v>31</v>
      </c>
      <c r="J350" s="60"/>
      <c r="K350" s="2" t="s">
        <v>683</v>
      </c>
      <c r="L350" s="1" t="s">
        <v>519</v>
      </c>
      <c r="M350" s="21" t="s">
        <v>490</v>
      </c>
      <c r="N350" s="59" t="str">
        <f>HYPERLINK(M350)</f>
        <v>http://www.badisches-tagblatt.de/topthema/00_20141109191500_108869107-17-jaehrige-Radlerin-getoetet.html</v>
      </c>
      <c r="P350" s="60">
        <f>HYPERLINK(O350)</f>
      </c>
      <c r="Q350" s="1" t="s">
        <v>996</v>
      </c>
      <c r="T350" s="60">
        <f t="shared" si="2"/>
      </c>
    </row>
    <row r="351" spans="1:20" ht="12.75">
      <c r="A351" s="69">
        <v>41956</v>
      </c>
      <c r="B351" s="2" t="s">
        <v>948</v>
      </c>
      <c r="C351" s="1" t="s">
        <v>686</v>
      </c>
      <c r="D351" s="1" t="s">
        <v>950</v>
      </c>
      <c r="E351" s="2" t="s">
        <v>525</v>
      </c>
      <c r="F351" s="70" t="s">
        <v>946</v>
      </c>
      <c r="G351" s="70">
        <v>45</v>
      </c>
      <c r="H351" s="70"/>
      <c r="J351" s="60"/>
      <c r="K351" s="2" t="s">
        <v>751</v>
      </c>
      <c r="L351" s="1" t="s">
        <v>958</v>
      </c>
      <c r="M351" s="21" t="s">
        <v>526</v>
      </c>
      <c r="N351" s="59" t="str">
        <f>HYPERLINK(M351)</f>
        <v>http://www.presseportal.de/polizeipresse/pm/66841/2880338/pol-h-nachtragsmeldung-radfahrer-in-klink-verstorben</v>
      </c>
      <c r="O351" t="s">
        <v>263</v>
      </c>
      <c r="P351" s="60" t="str">
        <f>HYPERLINK(O351)</f>
        <v>http://goo.gl/maps/jZQtW</v>
      </c>
      <c r="Q351" s="1" t="s">
        <v>944</v>
      </c>
      <c r="T351" s="60">
        <f t="shared" si="2"/>
      </c>
    </row>
    <row r="352" spans="1:20" ht="12.75">
      <c r="A352" s="69">
        <v>41956</v>
      </c>
      <c r="B352" s="2" t="s">
        <v>491</v>
      </c>
      <c r="C352" s="121" t="s">
        <v>954</v>
      </c>
      <c r="D352" s="1" t="s">
        <v>950</v>
      </c>
      <c r="E352" s="2" t="s">
        <v>955</v>
      </c>
      <c r="F352" s="70" t="s">
        <v>946</v>
      </c>
      <c r="G352" s="70">
        <v>13</v>
      </c>
      <c r="H352" s="70"/>
      <c r="J352" s="60"/>
      <c r="K352" s="2" t="s">
        <v>955</v>
      </c>
      <c r="L352" s="1" t="s">
        <v>958</v>
      </c>
      <c r="M352" s="21" t="s">
        <v>524</v>
      </c>
      <c r="N352" s="59" t="str">
        <f>HYPERLINK(M352)</f>
        <v>http://www.wochenblatt.de/nachrichten/erding/regionales/Tragischer-Unfall-13-jaehriger-Radfahrer-wird-von-Lkw-erfasst-und-stirbt;art1150,274491</v>
      </c>
      <c r="P352" s="60">
        <f>HYPERLINK(O352)</f>
      </c>
      <c r="Q352" s="1" t="s">
        <v>944</v>
      </c>
      <c r="T352" s="60">
        <f t="shared" si="2"/>
      </c>
    </row>
    <row r="353" spans="1:20" ht="12.75">
      <c r="A353" s="69">
        <v>41956</v>
      </c>
      <c r="B353" s="2" t="s">
        <v>527</v>
      </c>
      <c r="C353" s="173" t="s">
        <v>677</v>
      </c>
      <c r="D353" s="1" t="s">
        <v>950</v>
      </c>
      <c r="E353" s="2" t="s">
        <v>38</v>
      </c>
      <c r="F353" s="70" t="s">
        <v>956</v>
      </c>
      <c r="G353" s="70">
        <v>81</v>
      </c>
      <c r="H353" s="70">
        <v>40</v>
      </c>
      <c r="J353" s="60"/>
      <c r="K353" s="2" t="s">
        <v>955</v>
      </c>
      <c r="L353" s="1" t="s">
        <v>957</v>
      </c>
      <c r="M353" s="21" t="s">
        <v>39</v>
      </c>
      <c r="N353" s="59" t="str">
        <f>HYPERLINK(M353)</f>
        <v>http://www.presseportal.de/polizeipresse/pm/65858/2880230/pol-wes-moers-verkehrsunfall-mit-lebensgefaehrlich-verletzter-radfahrerin-zeugen-gesucht</v>
      </c>
      <c r="P353" s="60">
        <f>HYPERLINK(O353)</f>
      </c>
      <c r="Q353" s="1" t="s">
        <v>944</v>
      </c>
      <c r="T353" s="60">
        <f t="shared" si="2"/>
      </c>
    </row>
    <row r="354" spans="1:20" ht="12.75">
      <c r="A354" s="69">
        <v>41956</v>
      </c>
      <c r="B354" s="2" t="s">
        <v>40</v>
      </c>
      <c r="C354" s="121" t="s">
        <v>954</v>
      </c>
      <c r="D354" s="1" t="s">
        <v>950</v>
      </c>
      <c r="E354" s="2" t="s">
        <v>41</v>
      </c>
      <c r="F354" s="1" t="s">
        <v>956</v>
      </c>
      <c r="G354" s="70">
        <v>24</v>
      </c>
      <c r="H354" s="70">
        <v>37</v>
      </c>
      <c r="J354" s="60"/>
      <c r="K354" s="2" t="s">
        <v>683</v>
      </c>
      <c r="L354" s="1" t="s">
        <v>958</v>
      </c>
      <c r="M354" s="21" t="s">
        <v>42</v>
      </c>
      <c r="N354" s="59" t="str">
        <f>HYPERLINK(M354)</f>
        <v>http://www.schwarzwaelder-bote.de/inhalt.villingen-schwenningen-nach-unfall-radfahrerin-stirbt-in-klinik-an-schweren-verletzungen.27704ff9-ae73-4def-851e-0bf762bdeff9.html</v>
      </c>
      <c r="O354" t="s">
        <v>43</v>
      </c>
      <c r="P354" s="60" t="str">
        <f>HYPERLINK(O354)</f>
        <v>http://binged.it/1t3V0pX</v>
      </c>
      <c r="Q354" s="1" t="s">
        <v>996</v>
      </c>
      <c r="T354" s="60"/>
    </row>
    <row r="355" spans="1:20" ht="12.75">
      <c r="A355" s="69">
        <v>41957</v>
      </c>
      <c r="B355" s="2" t="s">
        <v>44</v>
      </c>
      <c r="C355" s="121" t="s">
        <v>954</v>
      </c>
      <c r="D355" s="1" t="s">
        <v>950</v>
      </c>
      <c r="E355" s="2" t="s">
        <v>13</v>
      </c>
      <c r="F355" s="1" t="s">
        <v>956</v>
      </c>
      <c r="G355" s="70">
        <v>74</v>
      </c>
      <c r="H355" s="70"/>
      <c r="J355" s="60"/>
      <c r="K355" s="2" t="s">
        <v>955</v>
      </c>
      <c r="L355" s="1" t="s">
        <v>958</v>
      </c>
      <c r="M355" s="21" t="s">
        <v>14</v>
      </c>
      <c r="N355" s="59" t="str">
        <f>HYPERLINK(M355)</f>
        <v>http://www.volksstimme.de/nachrichten/lokal/burg/1374606_75-Jaehrige-stuerzt-vom-Rad-und-wird-vom-Lkw-ueberrollt.html</v>
      </c>
      <c r="P355" s="60"/>
      <c r="Q355" s="1" t="s">
        <v>944</v>
      </c>
      <c r="T355" s="60"/>
    </row>
    <row r="356" spans="1:20" ht="12.75">
      <c r="A356" s="69">
        <v>41961</v>
      </c>
      <c r="B356" s="2" t="s">
        <v>953</v>
      </c>
      <c r="C356" s="1" t="s">
        <v>686</v>
      </c>
      <c r="D356" s="1" t="s">
        <v>950</v>
      </c>
      <c r="E356" s="2" t="s">
        <v>423</v>
      </c>
      <c r="F356" s="1" t="s">
        <v>946</v>
      </c>
      <c r="G356" s="70">
        <v>60</v>
      </c>
      <c r="H356" s="70"/>
      <c r="J356" s="60"/>
      <c r="K356" s="2" t="s">
        <v>683</v>
      </c>
      <c r="L356" s="1" t="s">
        <v>958</v>
      </c>
      <c r="M356" s="21" t="s">
        <v>15</v>
      </c>
      <c r="N356" s="59" t="str">
        <f>HYPERLINK(M356)</f>
        <v>http://www.tagesspiegel.de/berlin/polizei-justiz/berlin-moabit-radfahrer-stirbt-vier-tage-nach-unfall/10994004.html</v>
      </c>
      <c r="O356" t="s">
        <v>638</v>
      </c>
      <c r="P356" s="60" t="str">
        <f>HYPERLINK(O356)</f>
        <v>http://goo.gl/maps/xrpwx</v>
      </c>
      <c r="Q356" s="1" t="s">
        <v>944</v>
      </c>
      <c r="T356" s="60"/>
    </row>
    <row r="357" spans="1:20" ht="12.75">
      <c r="A357" s="69">
        <v>41962</v>
      </c>
      <c r="B357" s="2" t="s">
        <v>63</v>
      </c>
      <c r="C357" s="174" t="s">
        <v>681</v>
      </c>
      <c r="D357" s="1" t="s">
        <v>950</v>
      </c>
      <c r="E357" s="2" t="s">
        <v>639</v>
      </c>
      <c r="F357" s="1" t="s">
        <v>946</v>
      </c>
      <c r="G357" s="70">
        <v>84</v>
      </c>
      <c r="H357" s="70"/>
      <c r="J357" s="1" t="s">
        <v>958</v>
      </c>
      <c r="K357" s="2" t="s">
        <v>751</v>
      </c>
      <c r="L357" s="1" t="s">
        <v>958</v>
      </c>
      <c r="M357" s="21" t="s">
        <v>640</v>
      </c>
      <c r="N357" s="59" t="str">
        <f>HYPERLINK(M357)</f>
        <v>http://aktuell.meinestadt.de/koeln/2014/11/19/radfahrer-bei-unfall-lebensgefaehrlich-verletzt-mann-in-klinik-verstorben/</v>
      </c>
      <c r="O357" t="s">
        <v>641</v>
      </c>
      <c r="P357" s="60" t="str">
        <f>HYPERLINK(O357)</f>
        <v>http://goo.gl/maps/I4vOC</v>
      </c>
      <c r="Q357" s="1" t="s">
        <v>996</v>
      </c>
      <c r="T357" s="60"/>
    </row>
    <row r="358" spans="1:20" ht="12.75">
      <c r="A358" s="69">
        <v>41962</v>
      </c>
      <c r="B358" s="2" t="s">
        <v>642</v>
      </c>
      <c r="C358" s="122" t="s">
        <v>949</v>
      </c>
      <c r="D358" s="1" t="s">
        <v>950</v>
      </c>
      <c r="E358" s="2" t="s">
        <v>1148</v>
      </c>
      <c r="F358" s="1" t="s">
        <v>946</v>
      </c>
      <c r="G358" s="70">
        <v>80</v>
      </c>
      <c r="H358" s="70"/>
      <c r="J358" s="60"/>
      <c r="K358" s="2" t="s">
        <v>713</v>
      </c>
      <c r="L358" s="1" t="s">
        <v>957</v>
      </c>
      <c r="M358" s="21" t="s">
        <v>643</v>
      </c>
      <c r="N358" s="59" t="str">
        <f>HYPERLINK(M358)</f>
        <v>http://www.morgenweb.de/newsticker/rhein-neckar/oppau-radfahrer-starb-wom%C3%B6glich-aus-leichtsinn-1.1982042</v>
      </c>
      <c r="O358" t="s">
        <v>644</v>
      </c>
      <c r="P358" s="60" t="str">
        <f>HYPERLINK(O358)</f>
        <v>http://goo.gl/maps/5Hd9w</v>
      </c>
      <c r="Q358" s="1" t="s">
        <v>996</v>
      </c>
      <c r="T358" s="60"/>
    </row>
    <row r="359" spans="1:20" ht="12.75">
      <c r="A359" s="69">
        <v>41964</v>
      </c>
      <c r="B359" s="2" t="s">
        <v>645</v>
      </c>
      <c r="C359" s="62" t="s">
        <v>702</v>
      </c>
      <c r="D359" s="1" t="s">
        <v>944</v>
      </c>
      <c r="E359" s="2" t="s">
        <v>646</v>
      </c>
      <c r="F359" s="1" t="s">
        <v>946</v>
      </c>
      <c r="G359" s="70">
        <v>36</v>
      </c>
      <c r="H359" s="70">
        <v>65</v>
      </c>
      <c r="J359" s="1" t="s">
        <v>958</v>
      </c>
      <c r="K359" s="2" t="s">
        <v>751</v>
      </c>
      <c r="L359" s="1" t="s">
        <v>958</v>
      </c>
      <c r="M359" s="21" t="s">
        <v>881</v>
      </c>
      <c r="N359" s="59" t="str">
        <f>HYPERLINK(M359)</f>
        <v>http://www.bild.de/regional/saarland/unfaelle-mit-todesfolge/radfahrer-stirbt-auf-bundesstrasse-38642740.bild.html</v>
      </c>
      <c r="O359" t="s">
        <v>882</v>
      </c>
      <c r="P359" s="60" t="str">
        <f>HYPERLINK(O359)</f>
        <v>http://binged.it/1F80G8n</v>
      </c>
      <c r="Q359" s="1" t="s">
        <v>944</v>
      </c>
      <c r="T359" s="60"/>
    </row>
    <row r="360" spans="1:20" ht="12.75">
      <c r="A360" s="69">
        <v>41966</v>
      </c>
      <c r="B360" s="2" t="s">
        <v>671</v>
      </c>
      <c r="C360" s="127" t="s">
        <v>669</v>
      </c>
      <c r="D360" s="1" t="s">
        <v>944</v>
      </c>
      <c r="E360" s="2" t="s">
        <v>670</v>
      </c>
      <c r="F360" s="1" t="s">
        <v>946</v>
      </c>
      <c r="G360" s="70">
        <v>45</v>
      </c>
      <c r="H360" s="70">
        <v>38</v>
      </c>
      <c r="J360" s="1"/>
      <c r="K360" s="2" t="s">
        <v>683</v>
      </c>
      <c r="L360" s="1" t="s">
        <v>519</v>
      </c>
      <c r="M360" s="21" t="s">
        <v>672</v>
      </c>
      <c r="N360" s="59" t="str">
        <f>HYPERLINK(M360)</f>
        <v>http://www.aachener-zeitung.de/lokales/juelich/toedlicher-unfall-mit-radfahrer-zeugen-gesucht-1.977994</v>
      </c>
      <c r="P360" s="60"/>
      <c r="Q360" s="1" t="s">
        <v>944</v>
      </c>
      <c r="T360" s="60"/>
    </row>
    <row r="361" spans="1:20" ht="12.75">
      <c r="A361" s="69">
        <v>41967</v>
      </c>
      <c r="B361" s="2" t="s">
        <v>248</v>
      </c>
      <c r="C361" s="68" t="s">
        <v>943</v>
      </c>
      <c r="D361" s="1" t="s">
        <v>950</v>
      </c>
      <c r="E361" s="2" t="s">
        <v>893</v>
      </c>
      <c r="F361" s="1" t="s">
        <v>946</v>
      </c>
      <c r="G361" s="70">
        <v>74</v>
      </c>
      <c r="H361" s="70"/>
      <c r="I361" s="1" t="s">
        <v>957</v>
      </c>
      <c r="J361" s="1"/>
      <c r="K361" s="2" t="s">
        <v>943</v>
      </c>
      <c r="L361" s="1" t="s">
        <v>958</v>
      </c>
      <c r="M361" s="21" t="s">
        <v>894</v>
      </c>
      <c r="N361" s="59" t="str">
        <f>HYPERLINK(M361)</f>
        <v>http://www.swp.de/bietigheim/lokales/ludwigsburg/Radfahrer-stirbt-nach-Unfall;art1188801,2914091</v>
      </c>
      <c r="P361" s="60"/>
      <c r="Q361" s="1" t="s">
        <v>996</v>
      </c>
      <c r="T361" s="60"/>
    </row>
    <row r="362" spans="1:20" ht="12.75">
      <c r="A362" s="69">
        <v>41967</v>
      </c>
      <c r="B362" s="2" t="s">
        <v>883</v>
      </c>
      <c r="C362" s="68" t="s">
        <v>943</v>
      </c>
      <c r="D362" s="1" t="s">
        <v>944</v>
      </c>
      <c r="E362" s="2" t="s">
        <v>945</v>
      </c>
      <c r="F362" s="1" t="s">
        <v>946</v>
      </c>
      <c r="G362" s="70">
        <v>65</v>
      </c>
      <c r="H362" s="70"/>
      <c r="J362" s="1"/>
      <c r="K362" s="2" t="s">
        <v>943</v>
      </c>
      <c r="L362" s="1" t="s">
        <v>956</v>
      </c>
      <c r="M362" s="21" t="s">
        <v>884</v>
      </c>
      <c r="N362" s="59" t="str">
        <f>HYPERLINK(M362)</f>
        <v>http://www.zvw.de/inhalt.kaisersbach-radler-bricht-zusammen-und-stirbt.bd114f9c-ddff-4d0b-92bb-4071ee42ed2c.html</v>
      </c>
      <c r="P362" s="60"/>
      <c r="Q362" s="1" t="s">
        <v>996</v>
      </c>
      <c r="T362" s="60"/>
    </row>
    <row r="363" spans="1:20" ht="12.75">
      <c r="A363" s="69">
        <v>41969</v>
      </c>
      <c r="B363" s="2" t="s">
        <v>63</v>
      </c>
      <c r="C363" s="1" t="s">
        <v>686</v>
      </c>
      <c r="D363" s="1" t="s">
        <v>950</v>
      </c>
      <c r="E363" s="2" t="s">
        <v>228</v>
      </c>
      <c r="F363" s="1" t="s">
        <v>946</v>
      </c>
      <c r="G363" s="70">
        <v>62</v>
      </c>
      <c r="H363" s="70">
        <v>35</v>
      </c>
      <c r="J363" s="1"/>
      <c r="K363" s="2" t="s">
        <v>97</v>
      </c>
      <c r="L363" s="1" t="s">
        <v>958</v>
      </c>
      <c r="M363" s="21" t="s">
        <v>226</v>
      </c>
      <c r="N363" s="59" t="str">
        <f>HYPERLINK(M363)</f>
        <v>http://www.express.de/koeln/kollision-in-junkersdorf-fahrradfahrer--62--in-lebensgefahr-,2856,29171824.html</v>
      </c>
      <c r="O363" t="s">
        <v>227</v>
      </c>
      <c r="P363" s="60" t="str">
        <f>HYPERLINK(O363)</f>
        <v>http://goo.gl/maps/Yw1us</v>
      </c>
      <c r="Q363" s="1" t="s">
        <v>996</v>
      </c>
      <c r="T363" s="60"/>
    </row>
    <row r="364" spans="1:20" ht="12.75">
      <c r="A364" s="69">
        <v>41969</v>
      </c>
      <c r="B364" s="2" t="s">
        <v>948</v>
      </c>
      <c r="C364" s="171" t="s">
        <v>943</v>
      </c>
      <c r="D364" s="1" t="s">
        <v>950</v>
      </c>
      <c r="F364" s="1" t="s">
        <v>956</v>
      </c>
      <c r="G364" s="70">
        <v>62</v>
      </c>
      <c r="H364" s="70"/>
      <c r="J364" s="1"/>
      <c r="K364" s="2" t="s">
        <v>943</v>
      </c>
      <c r="L364" s="1" t="s">
        <v>958</v>
      </c>
      <c r="M364" s="21" t="s">
        <v>976</v>
      </c>
      <c r="N364" s="59" t="str">
        <f>HYPERLINK(M364)</f>
        <v>http://www.presseportal.de/polizeipresse/pm/66841/2891075/pol-h-62-jaehrige-verstirbt-nach-fahrradunfall</v>
      </c>
      <c r="P364" s="60"/>
      <c r="Q364" s="1" t="s">
        <v>996</v>
      </c>
      <c r="T364" s="60"/>
    </row>
    <row r="365" spans="1:20" ht="12.75">
      <c r="A365" s="69">
        <v>41970</v>
      </c>
      <c r="B365" s="2" t="s">
        <v>885</v>
      </c>
      <c r="C365" s="175" t="s">
        <v>926</v>
      </c>
      <c r="D365" s="1" t="s">
        <v>950</v>
      </c>
      <c r="E365" s="2" t="s">
        <v>886</v>
      </c>
      <c r="F365" s="1" t="s">
        <v>946</v>
      </c>
      <c r="G365" s="70">
        <v>67</v>
      </c>
      <c r="H365" s="70"/>
      <c r="J365" s="1"/>
      <c r="K365" s="2" t="s">
        <v>455</v>
      </c>
      <c r="L365" s="1" t="s">
        <v>519</v>
      </c>
      <c r="M365" s="21" t="s">
        <v>887</v>
      </c>
      <c r="N365" s="59" t="str">
        <f>HYPERLINK(M365)</f>
        <v>http://www.tz.de/muenchen/stadt/moosach-ort43339/radfahrer-stuerzt-moosach-unbekannten-gruenden-stirbt-krankenhaus-4483201.html</v>
      </c>
      <c r="P365" s="60"/>
      <c r="Q365" s="1" t="s">
        <v>519</v>
      </c>
      <c r="T365" s="60"/>
    </row>
    <row r="366" spans="1:20" ht="12.75">
      <c r="A366" s="69">
        <v>41970</v>
      </c>
      <c r="B366" s="2" t="s">
        <v>888</v>
      </c>
      <c r="C366" s="68" t="s">
        <v>943</v>
      </c>
      <c r="D366" s="1" t="s">
        <v>950</v>
      </c>
      <c r="E366" s="2" t="s">
        <v>889</v>
      </c>
      <c r="F366" s="1" t="s">
        <v>946</v>
      </c>
      <c r="G366" s="70">
        <v>41</v>
      </c>
      <c r="H366" s="70"/>
      <c r="J366" s="1"/>
      <c r="K366" s="2" t="s">
        <v>943</v>
      </c>
      <c r="L366" s="1" t="s">
        <v>519</v>
      </c>
      <c r="M366" s="21" t="s">
        <v>890</v>
      </c>
      <c r="N366" s="59" t="str">
        <f>HYPERLINK(M366)</f>
        <v>http://www.sz-online.de/sachsen/spaziergaenger-finden-toten-radfahrer-2980718.html</v>
      </c>
      <c r="P366" s="60"/>
      <c r="Q366" s="1" t="s">
        <v>996</v>
      </c>
      <c r="T366" s="60"/>
    </row>
    <row r="367" spans="1:20" ht="12.75">
      <c r="A367" s="69">
        <v>41971</v>
      </c>
      <c r="B367" s="2" t="s">
        <v>960</v>
      </c>
      <c r="C367" s="121" t="s">
        <v>954</v>
      </c>
      <c r="D367" s="1" t="s">
        <v>950</v>
      </c>
      <c r="E367" s="2" t="s">
        <v>955</v>
      </c>
      <c r="F367" s="1" t="s">
        <v>946</v>
      </c>
      <c r="G367" s="70">
        <v>81</v>
      </c>
      <c r="H367" s="70">
        <v>56</v>
      </c>
      <c r="J367" s="1" t="s">
        <v>958</v>
      </c>
      <c r="K367" s="2" t="s">
        <v>955</v>
      </c>
      <c r="L367" s="1" t="s">
        <v>958</v>
      </c>
      <c r="M367" s="21" t="s">
        <v>891</v>
      </c>
      <c r="N367" s="59" t="str">
        <f>HYPERLINK(M367)</f>
        <v>http://www.rp-online.de/nrw/staedte/zusammenstoss-mit-lkw-radfahrer-toedlich-verletzt-aid-1.4701657</v>
      </c>
      <c r="O367" t="s">
        <v>892</v>
      </c>
      <c r="P367" s="60" t="str">
        <f>HYPERLINK(O367)</f>
        <v>http://goo.gl/maps/1M6xs</v>
      </c>
      <c r="Q367" s="1" t="s">
        <v>944</v>
      </c>
      <c r="T367" s="60"/>
    </row>
    <row r="368" spans="1:20" ht="12.75">
      <c r="A368" s="69">
        <v>41973</v>
      </c>
      <c r="B368" s="2" t="s">
        <v>715</v>
      </c>
      <c r="C368" s="1" t="s">
        <v>686</v>
      </c>
      <c r="D368" s="1" t="s">
        <v>950</v>
      </c>
      <c r="E368" s="2" t="s">
        <v>1079</v>
      </c>
      <c r="F368" s="1" t="s">
        <v>946</v>
      </c>
      <c r="G368" s="70">
        <v>34</v>
      </c>
      <c r="H368" s="70">
        <v>38</v>
      </c>
      <c r="J368" s="1"/>
      <c r="K368" s="2" t="s">
        <v>683</v>
      </c>
      <c r="L368" s="1" t="s">
        <v>958</v>
      </c>
      <c r="M368" s="21" t="s">
        <v>1080</v>
      </c>
      <c r="N368" s="59" t="str">
        <f>HYPERLINK(M368)</f>
        <v>http://www.t-online.de/regionales/id_71998934/radfahrer-bei-verkehrsunfall-toedlich-verletzt.html</v>
      </c>
      <c r="P368" s="60"/>
      <c r="Q368" s="1" t="s">
        <v>996</v>
      </c>
      <c r="T368" s="60"/>
    </row>
    <row r="369" spans="1:20" ht="12.75">
      <c r="A369" s="69">
        <v>41974</v>
      </c>
      <c r="B369" s="2" t="s">
        <v>878</v>
      </c>
      <c r="C369" s="173" t="s">
        <v>677</v>
      </c>
      <c r="D369" s="1" t="s">
        <v>944</v>
      </c>
      <c r="E369" s="2" t="s">
        <v>1209</v>
      </c>
      <c r="F369" s="1" t="s">
        <v>946</v>
      </c>
      <c r="G369" s="70">
        <v>47</v>
      </c>
      <c r="H369" s="70">
        <v>52</v>
      </c>
      <c r="I369" s="1" t="s">
        <v>957</v>
      </c>
      <c r="J369" s="1"/>
      <c r="K369" s="2" t="s">
        <v>683</v>
      </c>
      <c r="L369" s="1" t="s">
        <v>958</v>
      </c>
      <c r="M369" s="21" t="s">
        <v>1208</v>
      </c>
      <c r="N369" s="59" t="str">
        <f>HYPERLINK(M369)</f>
        <v>http://www.wochenblatt.net/heute/nachrichten/article/radfahrer-verstorben.html</v>
      </c>
      <c r="P369" s="60"/>
      <c r="Q369" s="1" t="s">
        <v>996</v>
      </c>
      <c r="T369" s="60"/>
    </row>
    <row r="370" spans="1:20" ht="12.75">
      <c r="A370" s="69">
        <v>41974</v>
      </c>
      <c r="B370" s="2" t="s">
        <v>1179</v>
      </c>
      <c r="C370" s="68" t="s">
        <v>943</v>
      </c>
      <c r="D370" s="1" t="s">
        <v>950</v>
      </c>
      <c r="E370" s="2" t="s">
        <v>945</v>
      </c>
      <c r="F370" s="1" t="s">
        <v>946</v>
      </c>
      <c r="G370" s="70">
        <v>63</v>
      </c>
      <c r="H370" s="70"/>
      <c r="J370" s="1"/>
      <c r="K370" s="2" t="s">
        <v>943</v>
      </c>
      <c r="L370" s="1" t="s">
        <v>958</v>
      </c>
      <c r="M370" s="21" t="s">
        <v>1207</v>
      </c>
      <c r="N370" s="59" t="str">
        <f>HYPERLINK(M370)</f>
        <v>http://www.internetwache.brandenburg.de/sixcms/detail.php?id=12319770</v>
      </c>
      <c r="P370" s="60"/>
      <c r="Q370" s="1" t="s">
        <v>996</v>
      </c>
      <c r="T370" s="60"/>
    </row>
    <row r="371" spans="1:20" ht="12.75">
      <c r="A371" s="69">
        <v>41978</v>
      </c>
      <c r="B371" s="2" t="s">
        <v>393</v>
      </c>
      <c r="C371" s="173" t="s">
        <v>677</v>
      </c>
      <c r="D371" s="1" t="s">
        <v>950</v>
      </c>
      <c r="E371" s="2" t="s">
        <v>1218</v>
      </c>
      <c r="F371" s="1" t="s">
        <v>946</v>
      </c>
      <c r="G371" s="70">
        <v>48</v>
      </c>
      <c r="H371" s="70">
        <v>45</v>
      </c>
      <c r="J371" s="1"/>
      <c r="K371" s="2" t="s">
        <v>751</v>
      </c>
      <c r="L371" s="1" t="s">
        <v>958</v>
      </c>
      <c r="M371" s="21" t="s">
        <v>323</v>
      </c>
      <c r="N371" s="59" t="str">
        <f>HYPERLINK(M371)</f>
        <v>http://www.presseportal.de/polizeipresse/pm/11187/2898946</v>
      </c>
      <c r="P371" s="60"/>
      <c r="Q371" s="1" t="s">
        <v>944</v>
      </c>
      <c r="T371" s="60"/>
    </row>
    <row r="372" spans="1:20" ht="12.75">
      <c r="A372" s="69">
        <v>41978</v>
      </c>
      <c r="B372" s="2" t="s">
        <v>1216</v>
      </c>
      <c r="C372" s="171" t="s">
        <v>943</v>
      </c>
      <c r="D372" s="1" t="s">
        <v>950</v>
      </c>
      <c r="E372" s="2" t="s">
        <v>945</v>
      </c>
      <c r="F372" s="1" t="s">
        <v>946</v>
      </c>
      <c r="G372" s="70">
        <v>75</v>
      </c>
      <c r="H372" s="70"/>
      <c r="J372" s="1"/>
      <c r="K372" s="2" t="s">
        <v>943</v>
      </c>
      <c r="L372" s="1" t="s">
        <v>957</v>
      </c>
      <c r="M372" s="21" t="s">
        <v>1180</v>
      </c>
      <c r="N372" s="59" t="str">
        <f>HYPERLINK(M372)</f>
        <v>http://www.dk-online.de/nachrichten/lokal/1427837-2/story.html</v>
      </c>
      <c r="P372" s="60"/>
      <c r="Q372" s="1" t="s">
        <v>996</v>
      </c>
      <c r="T372" s="60"/>
    </row>
    <row r="373" spans="1:20" ht="12.75">
      <c r="A373" s="69">
        <v>41978</v>
      </c>
      <c r="B373" s="2" t="s">
        <v>260</v>
      </c>
      <c r="C373" s="68" t="s">
        <v>943</v>
      </c>
      <c r="D373" s="1" t="s">
        <v>944</v>
      </c>
      <c r="E373" s="2" t="s">
        <v>262</v>
      </c>
      <c r="F373" s="1" t="s">
        <v>946</v>
      </c>
      <c r="G373" s="70">
        <v>70</v>
      </c>
      <c r="H373" s="70"/>
      <c r="J373" s="1"/>
      <c r="K373" s="2" t="s">
        <v>943</v>
      </c>
      <c r="L373" s="1" t="s">
        <v>956</v>
      </c>
      <c r="M373" s="21" t="s">
        <v>261</v>
      </c>
      <c r="N373" s="59" t="str">
        <f>HYPERLINK(M373)</f>
        <v>http://www.freiepresse.de/SACHSEN/Radfahrer-stuerzt-in-Graben-und-stirbt-Polizei-sucht-Zeugen-artikel9055720.php</v>
      </c>
      <c r="P373" s="60"/>
      <c r="Q373" s="1" t="s">
        <v>996</v>
      </c>
      <c r="T373" s="60"/>
    </row>
    <row r="374" spans="1:20" ht="12.75">
      <c r="A374" s="69">
        <v>41981</v>
      </c>
      <c r="B374" s="2" t="s">
        <v>322</v>
      </c>
      <c r="C374" s="175" t="s">
        <v>926</v>
      </c>
      <c r="D374" s="1" t="s">
        <v>944</v>
      </c>
      <c r="E374" s="2" t="s">
        <v>225</v>
      </c>
      <c r="F374" s="1" t="s">
        <v>946</v>
      </c>
      <c r="G374" s="70">
        <v>41</v>
      </c>
      <c r="H374" s="70">
        <v>38</v>
      </c>
      <c r="J374" s="1"/>
      <c r="K374" s="2" t="s">
        <v>683</v>
      </c>
      <c r="L374" s="1" t="s">
        <v>519</v>
      </c>
      <c r="M374" s="21" t="s">
        <v>1217</v>
      </c>
      <c r="N374" s="59" t="str">
        <f>HYPERLINK(M374)</f>
        <v>http://www.nordbayern.de/region/forchheim/radfahrer-stirbt-bei-zusammenstoss-mit-pkw-nahe-eggolsheim-1.4060261?offset=5#ancTitle</v>
      </c>
      <c r="P374" s="60"/>
      <c r="Q374" s="1" t="s">
        <v>519</v>
      </c>
      <c r="T374" s="60"/>
    </row>
    <row r="375" spans="1:20" ht="12.75">
      <c r="A375" s="69">
        <v>41983</v>
      </c>
      <c r="B375" s="2" t="s">
        <v>317</v>
      </c>
      <c r="C375" s="121" t="s">
        <v>954</v>
      </c>
      <c r="D375" s="1" t="s">
        <v>944</v>
      </c>
      <c r="E375" s="2" t="s">
        <v>962</v>
      </c>
      <c r="F375" s="1" t="s">
        <v>956</v>
      </c>
      <c r="G375" s="70">
        <v>72</v>
      </c>
      <c r="H375" s="70">
        <v>48</v>
      </c>
      <c r="J375" s="1"/>
      <c r="K375" s="2" t="s">
        <v>955</v>
      </c>
      <c r="L375" s="1" t="s">
        <v>958</v>
      </c>
      <c r="M375" s="21" t="s">
        <v>318</v>
      </c>
      <c r="N375" s="59" t="str">
        <f>HYPERLINK(M375)</f>
        <v>http://www.paz-online.de/Peiner-Land/Stadt-Peine/Verletzte-Radlerin-erlag-ihren-Verletzungen</v>
      </c>
      <c r="O375" t="s">
        <v>151</v>
      </c>
      <c r="P375" s="60" t="str">
        <f>HYPERLINK(O375)</f>
        <v>http://goo.gl/maps/nfqAv</v>
      </c>
      <c r="Q375" s="1" t="s">
        <v>944</v>
      </c>
      <c r="T375" s="60"/>
    </row>
    <row r="376" spans="1:20" ht="12.75">
      <c r="A376" s="69">
        <v>41983</v>
      </c>
      <c r="B376" s="2" t="s">
        <v>254</v>
      </c>
      <c r="C376" s="62" t="s">
        <v>702</v>
      </c>
      <c r="D376" s="1" t="s">
        <v>944</v>
      </c>
      <c r="E376" s="2" t="s">
        <v>70</v>
      </c>
      <c r="F376" s="1" t="s">
        <v>946</v>
      </c>
      <c r="G376" s="70">
        <v>76</v>
      </c>
      <c r="H376" s="70">
        <v>51</v>
      </c>
      <c r="I376" s="1" t="s">
        <v>957</v>
      </c>
      <c r="J376" s="1"/>
      <c r="K376" s="2" t="s">
        <v>683</v>
      </c>
      <c r="L376" s="1" t="s">
        <v>519</v>
      </c>
      <c r="M376" s="21" t="s">
        <v>71</v>
      </c>
      <c r="N376" s="59" t="str">
        <f>HYPERLINK(M376)</f>
        <v>http://diebildschirmzeitung.de/bad-waldsee/stadt-bad-waldsee/8495-toedlicher-verkehrsunfall-bei-tannweiler</v>
      </c>
      <c r="O376" t="s">
        <v>834</v>
      </c>
      <c r="P376" s="60" t="str">
        <f>HYPERLINK(O376)</f>
        <v>http://goo.gl/maps/ksbgS</v>
      </c>
      <c r="Q376" s="1" t="s">
        <v>944</v>
      </c>
      <c r="T376" s="60"/>
    </row>
    <row r="377" spans="1:20" ht="12.75">
      <c r="A377" s="69">
        <v>41983</v>
      </c>
      <c r="B377" s="2" t="s">
        <v>527</v>
      </c>
      <c r="C377" s="67" t="s">
        <v>198</v>
      </c>
      <c r="D377" s="1" t="s">
        <v>944</v>
      </c>
      <c r="E377" s="2" t="s">
        <v>264</v>
      </c>
      <c r="F377" s="1" t="s">
        <v>956</v>
      </c>
      <c r="G377" s="70">
        <v>15</v>
      </c>
      <c r="H377" s="70">
        <v>20</v>
      </c>
      <c r="J377" s="1"/>
      <c r="K377" s="2" t="s">
        <v>683</v>
      </c>
      <c r="L377" s="1" t="s">
        <v>957</v>
      </c>
      <c r="M377" s="21" t="s">
        <v>387</v>
      </c>
      <c r="N377" s="59" t="str">
        <f>HYPERLINK(M377)</f>
        <v>http://www.anc-newswire.de/2014/12/tragischer-unfall-auf-der-landstrae-15.html</v>
      </c>
      <c r="O377" t="s">
        <v>256</v>
      </c>
      <c r="P377" s="60" t="str">
        <f>HYPERLINK(O377)</f>
        <v>http://goo.gl/maps/oo5Nk</v>
      </c>
      <c r="Q377" s="1" t="s">
        <v>996</v>
      </c>
      <c r="T377" s="60"/>
    </row>
    <row r="378" spans="1:20" ht="12.75">
      <c r="A378" s="69">
        <v>41987</v>
      </c>
      <c r="B378" s="2" t="s">
        <v>104</v>
      </c>
      <c r="C378" s="67" t="s">
        <v>198</v>
      </c>
      <c r="D378" s="1" t="s">
        <v>950</v>
      </c>
      <c r="E378" s="2" t="s">
        <v>1079</v>
      </c>
      <c r="F378" s="1" t="s">
        <v>946</v>
      </c>
      <c r="G378" s="70">
        <v>62</v>
      </c>
      <c r="H378" s="70">
        <v>72</v>
      </c>
      <c r="J378" s="1"/>
      <c r="K378" s="2" t="s">
        <v>683</v>
      </c>
      <c r="L378" s="1" t="s">
        <v>958</v>
      </c>
      <c r="M378" s="21" t="s">
        <v>105</v>
      </c>
      <c r="N378" s="59" t="str">
        <f>HYPERLINK(M378)</f>
        <v>http://www.volksstimme.de/mobile_website/lokal_mobil/halberstadt_mobil/1391115_Fahrradfahrer-stirbt-nach-Zusammenstoss-mit-Pkw.html</v>
      </c>
      <c r="O378" t="s">
        <v>106</v>
      </c>
      <c r="P378" s="60" t="str">
        <f>HYPERLINK(O378)</f>
        <v>http://goo.gl/maps/MOF7J</v>
      </c>
      <c r="Q378" s="1" t="s">
        <v>996</v>
      </c>
      <c r="T378" s="60"/>
    </row>
    <row r="379" spans="1:20" ht="12.75">
      <c r="A379" s="69">
        <v>41988</v>
      </c>
      <c r="B379" s="2" t="s">
        <v>715</v>
      </c>
      <c r="C379" s="121" t="s">
        <v>954</v>
      </c>
      <c r="D379" s="1" t="s">
        <v>950</v>
      </c>
      <c r="E379" s="2" t="s">
        <v>955</v>
      </c>
      <c r="F379" s="1" t="s">
        <v>946</v>
      </c>
      <c r="G379" s="70">
        <v>47</v>
      </c>
      <c r="H379" s="70"/>
      <c r="J379" s="1"/>
      <c r="K379" s="2" t="s">
        <v>955</v>
      </c>
      <c r="L379" s="1" t="s">
        <v>958</v>
      </c>
      <c r="M379" s="21" t="s">
        <v>903</v>
      </c>
      <c r="N379" s="59" t="str">
        <f>HYPERLINK(M379)</f>
        <v>http://www.mopo.de/polizei/stresemannstrasse-vom-lkw-ueberrollt--radfahrer--47--stirbt,7730198,29341480.html</v>
      </c>
      <c r="O379" t="s">
        <v>904</v>
      </c>
      <c r="P379" s="60" t="str">
        <f>HYPERLINK(O379)</f>
        <v>http://goo.gl/maps/Kqb9R</v>
      </c>
      <c r="Q379" s="1" t="s">
        <v>944</v>
      </c>
      <c r="T379" s="60"/>
    </row>
    <row r="380" spans="1:20" ht="12.75">
      <c r="A380" s="69">
        <v>41989</v>
      </c>
      <c r="B380" s="2" t="s">
        <v>63</v>
      </c>
      <c r="C380" s="171" t="s">
        <v>943</v>
      </c>
      <c r="D380" s="1" t="s">
        <v>950</v>
      </c>
      <c r="E380" s="2" t="s">
        <v>945</v>
      </c>
      <c r="F380" s="1" t="s">
        <v>946</v>
      </c>
      <c r="G380" s="70">
        <v>81</v>
      </c>
      <c r="H380" s="70"/>
      <c r="J380" s="1"/>
      <c r="K380" s="2" t="s">
        <v>943</v>
      </c>
      <c r="L380" s="1" t="s">
        <v>957</v>
      </c>
      <c r="M380" s="21" t="s">
        <v>175</v>
      </c>
      <c r="N380" s="59" t="str">
        <f>HYPERLINK(M380)</f>
        <v>http://www.general-anzeiger-bonn.de/region/koeln/Radfahrer-toedlich-verunglueckt-article1519795.html</v>
      </c>
      <c r="P380" s="60"/>
      <c r="Q380" s="1" t="s">
        <v>996</v>
      </c>
      <c r="T380" s="60"/>
    </row>
    <row r="381" spans="1:20" ht="12.75">
      <c r="A381" s="69">
        <v>41989</v>
      </c>
      <c r="B381" s="2" t="s">
        <v>338</v>
      </c>
      <c r="C381" s="171" t="s">
        <v>943</v>
      </c>
      <c r="D381" s="1" t="s">
        <v>950</v>
      </c>
      <c r="E381" s="2" t="s">
        <v>926</v>
      </c>
      <c r="F381" s="1" t="s">
        <v>946</v>
      </c>
      <c r="G381" s="70">
        <v>55</v>
      </c>
      <c r="H381" s="70"/>
      <c r="J381" s="1"/>
      <c r="K381" s="2" t="s">
        <v>943</v>
      </c>
      <c r="L381" s="1" t="s">
        <v>958</v>
      </c>
      <c r="M381" s="21" t="s">
        <v>339</v>
      </c>
      <c r="N381" s="59" t="str">
        <f>HYPERLINK(M381)</f>
        <v>http://www.swp.de/bietigheim/lokales/blaulicht/Radfahrer-erliegt-Verletzungen;art1188831,2960874</v>
      </c>
      <c r="P381" s="60"/>
      <c r="Q381" s="1"/>
      <c r="T381" s="60"/>
    </row>
    <row r="382" spans="1:20" ht="12.75">
      <c r="A382" s="69">
        <v>41990</v>
      </c>
      <c r="B382" s="2" t="s">
        <v>513</v>
      </c>
      <c r="C382" s="174" t="s">
        <v>681</v>
      </c>
      <c r="D382" s="1" t="s">
        <v>944</v>
      </c>
      <c r="F382" s="1" t="s">
        <v>946</v>
      </c>
      <c r="G382" s="70">
        <v>40</v>
      </c>
      <c r="H382" s="70"/>
      <c r="J382" s="1"/>
      <c r="K382" s="2" t="s">
        <v>683</v>
      </c>
      <c r="L382" s="1" t="s">
        <v>519</v>
      </c>
      <c r="M382" s="21" t="s">
        <v>514</v>
      </c>
      <c r="N382" s="59" t="str">
        <f>HYPERLINK(M382)</f>
        <v>http://www.otz.de/startseite/detail/-/specific/Radfahrer-stirbt-bei-Unfall-nahe-Soemmerda-105421554</v>
      </c>
      <c r="P382" s="60"/>
      <c r="Q382" s="1" t="s">
        <v>996</v>
      </c>
      <c r="T382" s="60"/>
    </row>
    <row r="383" spans="1:20" ht="12.75">
      <c r="A383" s="69">
        <v>41990</v>
      </c>
      <c r="B383" s="2" t="s">
        <v>1067</v>
      </c>
      <c r="C383" s="176" t="s">
        <v>681</v>
      </c>
      <c r="D383" s="1" t="s">
        <v>950</v>
      </c>
      <c r="F383" s="1" t="s">
        <v>946</v>
      </c>
      <c r="G383" s="70">
        <v>66</v>
      </c>
      <c r="H383" s="70">
        <v>42</v>
      </c>
      <c r="J383" s="1" t="s">
        <v>958</v>
      </c>
      <c r="K383" s="2" t="s">
        <v>683</v>
      </c>
      <c r="L383" s="1" t="s">
        <v>958</v>
      </c>
      <c r="M383" s="21" t="s">
        <v>748</v>
      </c>
      <c r="N383" s="59" t="str">
        <f>HYPERLINK(M383)</f>
        <v>http://www.ga-online.de/-news/artikel/138642/Radfahrer-stirbt-bei-Autounfall</v>
      </c>
      <c r="O383" t="s">
        <v>749</v>
      </c>
      <c r="P383" s="60" t="str">
        <f>HYPERLINK(O383)</f>
        <v>http://goo.gl/maps/Ix9vj</v>
      </c>
      <c r="Q383" s="1" t="s">
        <v>996</v>
      </c>
      <c r="T383" s="60"/>
    </row>
    <row r="384" spans="1:20" ht="12.75">
      <c r="A384" s="69">
        <v>41990</v>
      </c>
      <c r="B384" s="2" t="s">
        <v>1065</v>
      </c>
      <c r="C384" s="171" t="s">
        <v>943</v>
      </c>
      <c r="D384" s="1" t="s">
        <v>944</v>
      </c>
      <c r="E384" s="2" t="s">
        <v>945</v>
      </c>
      <c r="F384" s="1" t="s">
        <v>946</v>
      </c>
      <c r="G384" s="70">
        <v>86</v>
      </c>
      <c r="H384" s="70"/>
      <c r="J384" s="1"/>
      <c r="K384" s="2" t="s">
        <v>943</v>
      </c>
      <c r="L384" s="1" t="s">
        <v>957</v>
      </c>
      <c r="M384" s="21" t="s">
        <v>1066</v>
      </c>
      <c r="N384" s="59" t="str">
        <f>HYPERLINK(M384)</f>
        <v>http://www.swr.de/swr4/bw/region-aktuell/heilbronn/86-jaehriger-radler-nach-unfall-gestorben/-/id=258308/nid=258308/did=14737062/1i7eswd/index.html</v>
      </c>
      <c r="P384" s="60"/>
      <c r="Q384" s="1" t="s">
        <v>996</v>
      </c>
      <c r="T384" s="60"/>
    </row>
    <row r="385" spans="1:20" ht="12.75">
      <c r="A385" s="69">
        <v>41992</v>
      </c>
      <c r="B385" s="2" t="s">
        <v>231</v>
      </c>
      <c r="C385" s="173" t="s">
        <v>677</v>
      </c>
      <c r="D385" s="1" t="s">
        <v>944</v>
      </c>
      <c r="E385" s="2" t="s">
        <v>232</v>
      </c>
      <c r="F385" s="1" t="s">
        <v>956</v>
      </c>
      <c r="G385" s="70">
        <v>82</v>
      </c>
      <c r="H385" s="70">
        <v>49</v>
      </c>
      <c r="J385" s="1"/>
      <c r="K385" s="2" t="s">
        <v>955</v>
      </c>
      <c r="L385" s="1" t="s">
        <v>956</v>
      </c>
      <c r="M385" s="21" t="s">
        <v>233</v>
      </c>
      <c r="N385" s="59" t="str">
        <f>HYPERLINK(M385)</f>
        <v>http://www.stuttgarter-zeitung.de/inhalt.blaulicht-aus-der-region-stuttgart-19-dezember-von-lkw-erfasst-und-getoetet.cc547bc9-c2f1-415b-852d-cb758f061e71.html</v>
      </c>
      <c r="P385" s="60"/>
      <c r="Q385" s="1" t="s">
        <v>996</v>
      </c>
      <c r="T385" s="60"/>
    </row>
    <row r="386" spans="1:20" ht="12.75">
      <c r="A386" s="69">
        <v>41996</v>
      </c>
      <c r="B386" s="2" t="s">
        <v>331</v>
      </c>
      <c r="C386" s="174" t="s">
        <v>681</v>
      </c>
      <c r="D386" s="1" t="s">
        <v>950</v>
      </c>
      <c r="E386" s="2" t="s">
        <v>332</v>
      </c>
      <c r="F386" s="1" t="s">
        <v>956</v>
      </c>
      <c r="G386" s="70">
        <v>62</v>
      </c>
      <c r="H386" s="70">
        <v>19</v>
      </c>
      <c r="J386" s="1" t="s">
        <v>958</v>
      </c>
      <c r="K386" s="2" t="s">
        <v>683</v>
      </c>
      <c r="L386" s="1" t="s">
        <v>958</v>
      </c>
      <c r="M386" s="21" t="s">
        <v>333</v>
      </c>
      <c r="N386" s="59" t="str">
        <f>HYPERLINK(M386)</f>
        <v>http://www.noz.de/lokales/lingen/artikel/531730/radfahrerin-nach-unfall-in-lingen-in-lebensgefahr-3#gallery&amp;0&amp;3&amp;531730</v>
      </c>
      <c r="O386" t="s">
        <v>334</v>
      </c>
      <c r="P386" s="60" t="str">
        <f>HYPERLINK(O386)</f>
        <v>http://goo.gl/maps/4FIjb</v>
      </c>
      <c r="Q386" s="1" t="s">
        <v>996</v>
      </c>
      <c r="T386" s="60"/>
    </row>
    <row r="387" spans="1:20" ht="12.75">
      <c r="A387" s="69">
        <v>41997</v>
      </c>
      <c r="B387" s="2" t="s">
        <v>1201</v>
      </c>
      <c r="C387" s="174" t="s">
        <v>681</v>
      </c>
      <c r="D387" s="1" t="s">
        <v>950</v>
      </c>
      <c r="E387" s="2" t="s">
        <v>1202</v>
      </c>
      <c r="F387" s="1" t="s">
        <v>946</v>
      </c>
      <c r="G387" s="70">
        <v>72</v>
      </c>
      <c r="H387" s="70"/>
      <c r="I387" s="1" t="s">
        <v>957</v>
      </c>
      <c r="J387" s="1"/>
      <c r="K387" s="2" t="s">
        <v>955</v>
      </c>
      <c r="L387" s="1" t="s">
        <v>958</v>
      </c>
      <c r="M387" s="21" t="s">
        <v>328</v>
      </c>
      <c r="N387" s="59" t="str">
        <f>HYPERLINK(M387)</f>
        <v>http://www.stuttgarter-nachrichten.de/inhalt.remseck-am-neckar-radler-stirbt-bei-lkw-unfall.2d0d0bab-a43f-4fd6-8c96-9869d2c5da5d.html</v>
      </c>
      <c r="O387" t="s">
        <v>329</v>
      </c>
      <c r="P387" s="60" t="str">
        <f>HYPERLINK(O387)</f>
        <v>http://goo.gl/maps/vGDzp</v>
      </c>
      <c r="Q387" s="1" t="s">
        <v>996</v>
      </c>
      <c r="T387" s="60"/>
    </row>
    <row r="388" spans="1:20" ht="12.75">
      <c r="A388" s="69">
        <v>42003</v>
      </c>
      <c r="B388" s="2" t="s">
        <v>160</v>
      </c>
      <c r="C388" s="44" t="s">
        <v>926</v>
      </c>
      <c r="D388" s="1" t="s">
        <v>950</v>
      </c>
      <c r="E388" s="2" t="s">
        <v>330</v>
      </c>
      <c r="F388" s="1" t="s">
        <v>946</v>
      </c>
      <c r="G388" s="70">
        <v>79</v>
      </c>
      <c r="H388" s="70"/>
      <c r="J388" s="1"/>
      <c r="K388" s="2" t="s">
        <v>455</v>
      </c>
      <c r="L388" s="1" t="s">
        <v>958</v>
      </c>
      <c r="M388" s="21" t="s">
        <v>1199</v>
      </c>
      <c r="N388" s="59" t="str">
        <f>HYPERLINK(M388)</f>
        <v>http://www.merkur-online.de/lokales/muenchen/west/toedlicher-sturz-laim-radfahrer-stirbt-krankenhaus-meta-4590745.html</v>
      </c>
      <c r="O388" t="s">
        <v>1200</v>
      </c>
      <c r="P388" s="60" t="str">
        <f>HYPERLINK(O388)</f>
        <v>http://goo.gl/maps/V6HO2</v>
      </c>
      <c r="Q388" s="1" t="s">
        <v>519</v>
      </c>
      <c r="T388" s="60">
        <f>HYPERLINK(U388)</f>
      </c>
    </row>
    <row r="389" spans="1:20" ht="12.75">
      <c r="A389" s="69"/>
      <c r="B389" s="2"/>
      <c r="F389" s="70"/>
      <c r="G389" s="70"/>
      <c r="H389" s="70"/>
      <c r="J389" s="60"/>
      <c r="K389" s="2"/>
      <c r="L389" s="1"/>
      <c r="M389" s="21"/>
      <c r="N389" s="59"/>
      <c r="P389" s="60"/>
      <c r="Q389" s="1"/>
      <c r="T389" s="60"/>
    </row>
    <row r="390" spans="1:20" ht="12.75">
      <c r="A390" s="69"/>
      <c r="B390" s="2"/>
      <c r="F390" s="70"/>
      <c r="G390" s="70"/>
      <c r="H390" s="70"/>
      <c r="J390" s="60"/>
      <c r="K390" s="2"/>
      <c r="L390" s="1"/>
      <c r="M390" s="21"/>
      <c r="N390" s="59"/>
      <c r="P390" s="60"/>
      <c r="Q390" s="1"/>
      <c r="T390" s="60"/>
    </row>
    <row r="391" spans="1:20" ht="12.75">
      <c r="A391" s="69"/>
      <c r="B391" s="2"/>
      <c r="F391" s="70"/>
      <c r="G391" s="70"/>
      <c r="H391" s="70"/>
      <c r="J391" s="60"/>
      <c r="K391" s="2"/>
      <c r="L391" s="1"/>
      <c r="M391" s="21"/>
      <c r="N391" s="59"/>
      <c r="Q391" s="1"/>
      <c r="T391" s="60"/>
    </row>
    <row r="392" spans="1:20" ht="12.75">
      <c r="A392" s="69"/>
      <c r="B392" s="2"/>
      <c r="F392" s="70"/>
      <c r="G392" s="70"/>
      <c r="H392" s="70"/>
      <c r="J392" s="60"/>
      <c r="K392" s="2"/>
      <c r="L392" s="1"/>
      <c r="M392" s="21"/>
      <c r="N392" s="59"/>
      <c r="Q392" s="1"/>
      <c r="T392" s="60"/>
    </row>
    <row r="393" spans="1:20" ht="12.75">
      <c r="A393" s="69"/>
      <c r="B393" s="2"/>
      <c r="F393" s="70"/>
      <c r="G393" s="70"/>
      <c r="H393" s="70"/>
      <c r="J393" s="60"/>
      <c r="K393" s="2"/>
      <c r="L393" s="1"/>
      <c r="M393" s="21"/>
      <c r="N393" s="59"/>
      <c r="Q393" s="1"/>
      <c r="T393" s="60"/>
    </row>
    <row r="394" spans="1:20" ht="12.75">
      <c r="A394" s="69"/>
      <c r="B394" s="2"/>
      <c r="F394" s="70"/>
      <c r="G394" s="70"/>
      <c r="H394" s="70"/>
      <c r="J394" s="60"/>
      <c r="K394" s="2"/>
      <c r="L394" s="1"/>
      <c r="M394" s="21"/>
      <c r="N394" s="59"/>
      <c r="Q394" s="1"/>
      <c r="T394" s="60"/>
    </row>
    <row r="395" spans="1:20" ht="12.75">
      <c r="A395" s="69"/>
      <c r="B395" s="2"/>
      <c r="F395" s="70"/>
      <c r="G395" s="70"/>
      <c r="H395" s="70"/>
      <c r="J395" s="60"/>
      <c r="K395" s="2"/>
      <c r="L395" s="1"/>
      <c r="M395" s="21"/>
      <c r="N395" s="59"/>
      <c r="Q395" s="1"/>
      <c r="T395" s="60"/>
    </row>
    <row r="396" spans="1:20" ht="12.75">
      <c r="A396" s="69"/>
      <c r="B396" s="2"/>
      <c r="F396" s="70"/>
      <c r="G396" s="70"/>
      <c r="H396" s="70"/>
      <c r="J396" s="60"/>
      <c r="K396" s="2"/>
      <c r="L396" s="1"/>
      <c r="M396" s="21"/>
      <c r="N396" s="59"/>
      <c r="Q396" s="1"/>
      <c r="T396" s="60"/>
    </row>
    <row r="397" spans="1:20" ht="12.75">
      <c r="A397" s="69"/>
      <c r="B397" s="2"/>
      <c r="F397" s="70"/>
      <c r="G397" s="70"/>
      <c r="H397" s="70"/>
      <c r="J397" s="60"/>
      <c r="K397" s="2"/>
      <c r="M397" s="21"/>
      <c r="N397" s="59"/>
      <c r="Q397" s="1"/>
      <c r="T397" s="60"/>
    </row>
    <row r="398" spans="1:20" ht="12.75">
      <c r="A398" s="69"/>
      <c r="B398" s="2"/>
      <c r="F398" s="70"/>
      <c r="G398" s="70"/>
      <c r="H398" s="70"/>
      <c r="J398" s="60"/>
      <c r="K398" s="2"/>
      <c r="M398" s="21"/>
      <c r="N398" s="59"/>
      <c r="Q398" s="1"/>
      <c r="T398" s="60"/>
    </row>
    <row r="399" spans="1:20" ht="12.75">
      <c r="A399" s="69"/>
      <c r="B399" s="2"/>
      <c r="F399" s="70"/>
      <c r="G399" s="70"/>
      <c r="H399" s="70"/>
      <c r="J399" s="60"/>
      <c r="K399" s="2"/>
      <c r="M399" s="21"/>
      <c r="N399" s="59"/>
      <c r="Q399" s="1"/>
      <c r="T399" s="60"/>
    </row>
    <row r="400" spans="1:20" ht="12.75">
      <c r="A400" s="69"/>
      <c r="B400" s="2"/>
      <c r="F400" s="70"/>
      <c r="G400" s="70"/>
      <c r="H400" s="70"/>
      <c r="J400" s="60"/>
      <c r="K400" s="2"/>
      <c r="M400" s="21"/>
      <c r="N400" s="59"/>
      <c r="Q400" s="1"/>
      <c r="T400" s="60"/>
    </row>
    <row r="401" spans="1:20" ht="12.75">
      <c r="A401" s="69"/>
      <c r="B401" s="2"/>
      <c r="F401" s="70"/>
      <c r="G401" s="70"/>
      <c r="H401" s="70"/>
      <c r="J401" s="60"/>
      <c r="K401" s="2"/>
      <c r="M401" s="21"/>
      <c r="N401" s="59"/>
      <c r="Q401" s="1"/>
      <c r="T401" s="60"/>
    </row>
    <row r="402" spans="1:20" ht="12.75">
      <c r="A402" s="69"/>
      <c r="B402" s="2"/>
      <c r="F402" s="70"/>
      <c r="G402" s="70"/>
      <c r="H402" s="70"/>
      <c r="J402" s="60"/>
      <c r="M402" s="21"/>
      <c r="N402" s="59"/>
      <c r="Q402" s="1"/>
      <c r="T402" s="60"/>
    </row>
    <row r="403" spans="1:20" ht="12.75">
      <c r="A403" s="69"/>
      <c r="B403" s="2"/>
      <c r="F403" s="70"/>
      <c r="G403" s="70"/>
      <c r="H403" s="70"/>
      <c r="J403" s="60"/>
      <c r="M403" s="21"/>
      <c r="N403" s="59"/>
      <c r="Q403" s="1"/>
      <c r="T403" s="60"/>
    </row>
    <row r="404" spans="1:20" ht="12.75">
      <c r="A404" s="69"/>
      <c r="B404" s="2"/>
      <c r="F404" s="70"/>
      <c r="G404" s="70"/>
      <c r="H404" s="70"/>
      <c r="J404" s="60"/>
      <c r="M404" s="21"/>
      <c r="N404" s="59"/>
      <c r="Q404" s="1"/>
      <c r="T404" s="60"/>
    </row>
    <row r="405" spans="1:20" ht="12.75">
      <c r="A405" s="69"/>
      <c r="B405" s="2"/>
      <c r="F405" s="70"/>
      <c r="G405" s="70"/>
      <c r="H405" s="70"/>
      <c r="J405" s="60"/>
      <c r="M405" s="21"/>
      <c r="N405" s="59"/>
      <c r="Q405" s="1"/>
      <c r="T405" s="60"/>
    </row>
    <row r="406" spans="1:20" ht="12.75">
      <c r="A406" s="69"/>
      <c r="B406" s="2"/>
      <c r="F406" s="70"/>
      <c r="G406" s="70"/>
      <c r="H406" s="70"/>
      <c r="J406" s="60"/>
      <c r="M406" s="21"/>
      <c r="N406" s="59"/>
      <c r="Q406" s="1"/>
      <c r="T406" s="60"/>
    </row>
    <row r="407" spans="1:20" ht="12.75">
      <c r="A407" s="69"/>
      <c r="B407" s="2"/>
      <c r="F407" s="70"/>
      <c r="G407" s="70"/>
      <c r="H407" s="70"/>
      <c r="J407" s="60"/>
      <c r="M407" s="21"/>
      <c r="N407" s="59"/>
      <c r="Q407" s="1"/>
      <c r="T407" s="60"/>
    </row>
    <row r="408" spans="1:20" ht="12.75">
      <c r="A408" s="69"/>
      <c r="B408" s="2"/>
      <c r="F408" s="70"/>
      <c r="G408" s="70"/>
      <c r="H408" s="70"/>
      <c r="J408" s="60"/>
      <c r="M408" s="21"/>
      <c r="N408" s="59"/>
      <c r="Q408" s="1"/>
      <c r="T408" s="60"/>
    </row>
    <row r="409" spans="1:20" ht="12.75">
      <c r="A409" s="69"/>
      <c r="B409" s="2"/>
      <c r="F409" s="70"/>
      <c r="G409" s="70"/>
      <c r="H409" s="70"/>
      <c r="J409" s="60"/>
      <c r="M409" s="21"/>
      <c r="N409" s="59"/>
      <c r="Q409" s="1"/>
      <c r="T409" s="60"/>
    </row>
    <row r="410" spans="1:17" ht="12.75">
      <c r="A410" s="69"/>
      <c r="B410" s="2"/>
      <c r="F410" s="70"/>
      <c r="G410" s="70"/>
      <c r="H410" s="70"/>
      <c r="J410" s="60"/>
      <c r="M410" s="21"/>
      <c r="N410" s="59"/>
      <c r="Q410" s="1"/>
    </row>
    <row r="411" spans="1:17" ht="12.75">
      <c r="A411" s="69"/>
      <c r="B411" s="2"/>
      <c r="F411" s="70"/>
      <c r="G411" s="70"/>
      <c r="H411" s="70"/>
      <c r="J411" s="60"/>
      <c r="M411" s="21"/>
      <c r="N411" s="59"/>
      <c r="Q411" s="1"/>
    </row>
    <row r="412" spans="1:17" ht="12.75">
      <c r="A412" s="69"/>
      <c r="B412" s="2"/>
      <c r="F412" s="70"/>
      <c r="G412" s="70"/>
      <c r="H412" s="70"/>
      <c r="J412" s="60"/>
      <c r="M412" s="21"/>
      <c r="N412" s="59"/>
      <c r="Q412" s="1"/>
    </row>
    <row r="413" spans="1:17" ht="12.75">
      <c r="A413" s="69"/>
      <c r="B413" s="2"/>
      <c r="F413" s="70"/>
      <c r="G413" s="70"/>
      <c r="H413" s="70"/>
      <c r="J413" s="60"/>
      <c r="M413" s="21"/>
      <c r="N413" s="59"/>
      <c r="Q413" s="1"/>
    </row>
    <row r="414" spans="1:17" ht="12.75">
      <c r="A414" s="69"/>
      <c r="B414" s="2"/>
      <c r="F414" s="70"/>
      <c r="G414" s="70"/>
      <c r="H414" s="70"/>
      <c r="J414" s="60"/>
      <c r="M414" s="21"/>
      <c r="N414" s="59"/>
      <c r="Q414" s="1"/>
    </row>
    <row r="415" spans="1:17" ht="12.75">
      <c r="A415" s="69"/>
      <c r="B415" s="2"/>
      <c r="F415" s="70"/>
      <c r="G415" s="70"/>
      <c r="H415" s="70"/>
      <c r="J415" s="60"/>
      <c r="M415" s="21"/>
      <c r="N415" s="59"/>
      <c r="Q415" s="1"/>
    </row>
    <row r="416" spans="1:17" ht="12.75">
      <c r="A416" s="69"/>
      <c r="B416" s="2"/>
      <c r="F416" s="70"/>
      <c r="G416" s="70"/>
      <c r="H416" s="70"/>
      <c r="J416" s="60"/>
      <c r="M416" s="21"/>
      <c r="N416" s="59"/>
      <c r="Q416" s="1"/>
    </row>
    <row r="417" spans="1:17" ht="12.75">
      <c r="A417" s="69"/>
      <c r="B417" s="2"/>
      <c r="F417" s="70"/>
      <c r="G417" s="70"/>
      <c r="H417" s="70"/>
      <c r="J417" s="60"/>
      <c r="M417" s="21"/>
      <c r="N417" s="59"/>
      <c r="Q417" s="1"/>
    </row>
    <row r="418" spans="1:17" ht="12.75">
      <c r="A418" s="69"/>
      <c r="B418" s="2"/>
      <c r="F418" s="70"/>
      <c r="G418" s="70"/>
      <c r="H418" s="70"/>
      <c r="J418" s="60"/>
      <c r="M418" s="21"/>
      <c r="N418" s="59"/>
      <c r="Q418" s="1"/>
    </row>
    <row r="419" spans="1:17" ht="12.75">
      <c r="A419" s="69"/>
      <c r="B419" s="2"/>
      <c r="F419" s="70"/>
      <c r="G419" s="70"/>
      <c r="H419" s="70"/>
      <c r="J419" s="60"/>
      <c r="M419" s="21"/>
      <c r="N419" s="59"/>
      <c r="Q419" s="1"/>
    </row>
    <row r="420" spans="1:17" ht="12.75">
      <c r="A420" s="69"/>
      <c r="B420" s="2"/>
      <c r="F420" s="70"/>
      <c r="G420" s="70"/>
      <c r="H420" s="70"/>
      <c r="J420" s="60"/>
      <c r="M420" s="21"/>
      <c r="N420" s="59"/>
      <c r="Q420" s="1"/>
    </row>
    <row r="421" spans="1:17" ht="12.75">
      <c r="A421" s="69"/>
      <c r="B421" s="2"/>
      <c r="F421" s="70"/>
      <c r="G421" s="70"/>
      <c r="H421" s="70"/>
      <c r="J421" s="60"/>
      <c r="M421" s="21"/>
      <c r="Q421" s="1"/>
    </row>
    <row r="422" spans="1:17" ht="12.75">
      <c r="A422" s="69"/>
      <c r="B422" s="2"/>
      <c r="F422" s="70"/>
      <c r="G422" s="70"/>
      <c r="H422" s="70"/>
      <c r="J422" s="60"/>
      <c r="M422" s="21"/>
      <c r="Q422" s="1"/>
    </row>
    <row r="423" spans="1:17" ht="12.75">
      <c r="A423" s="69"/>
      <c r="B423" s="2"/>
      <c r="F423" s="70"/>
      <c r="G423" s="70"/>
      <c r="H423" s="70"/>
      <c r="J423" s="60"/>
      <c r="M423" s="21"/>
      <c r="Q423" s="1"/>
    </row>
    <row r="424" spans="1:17" ht="12.75">
      <c r="A424" s="69"/>
      <c r="B424" s="2"/>
      <c r="F424" s="70"/>
      <c r="G424" s="70"/>
      <c r="H424" s="70"/>
      <c r="J424" s="60"/>
      <c r="M424" s="21"/>
      <c r="Q424" s="1"/>
    </row>
    <row r="425" spans="1:17" ht="12.75">
      <c r="A425" s="69"/>
      <c r="B425" s="2"/>
      <c r="F425" s="70"/>
      <c r="G425" s="70"/>
      <c r="H425" s="70"/>
      <c r="J425" s="60"/>
      <c r="M425" s="21"/>
      <c r="Q425" s="1"/>
    </row>
    <row r="426" spans="1:17" ht="12.75">
      <c r="A426" s="69"/>
      <c r="B426" s="2"/>
      <c r="F426" s="70"/>
      <c r="G426" s="70"/>
      <c r="H426" s="70"/>
      <c r="J426" s="60"/>
      <c r="M426" s="21"/>
      <c r="Q426" s="1"/>
    </row>
    <row r="427" spans="1:17" ht="12.75">
      <c r="A427" s="69"/>
      <c r="B427" s="2"/>
      <c r="F427" s="70"/>
      <c r="G427" s="70"/>
      <c r="H427" s="70"/>
      <c r="J427" s="60"/>
      <c r="M427" s="21"/>
      <c r="Q427" s="1"/>
    </row>
    <row r="428" spans="1:17" ht="12.75">
      <c r="A428" s="69"/>
      <c r="B428" s="2"/>
      <c r="F428" s="70"/>
      <c r="G428" s="70"/>
      <c r="H428" s="70"/>
      <c r="J428" s="60"/>
      <c r="M428" s="21"/>
      <c r="Q428" s="1"/>
    </row>
    <row r="429" spans="1:17" ht="12.75">
      <c r="A429" s="69"/>
      <c r="B429" s="2"/>
      <c r="F429" s="70"/>
      <c r="G429" s="70"/>
      <c r="H429" s="70"/>
      <c r="J429" s="60"/>
      <c r="M429" s="21"/>
      <c r="Q429" s="1"/>
    </row>
    <row r="430" spans="1:17" ht="12.75">
      <c r="A430" s="69"/>
      <c r="B430" s="2"/>
      <c r="F430" s="70"/>
      <c r="G430" s="70"/>
      <c r="H430" s="70"/>
      <c r="J430" s="60"/>
      <c r="M430" s="21"/>
      <c r="Q430" s="1"/>
    </row>
    <row r="431" spans="1:17" ht="12.75">
      <c r="A431" s="69"/>
      <c r="B431" s="2"/>
      <c r="F431" s="70"/>
      <c r="G431" s="70"/>
      <c r="H431" s="70"/>
      <c r="J431" s="60"/>
      <c r="M431" s="21"/>
      <c r="Q431" s="1"/>
    </row>
    <row r="432" spans="1:17" ht="12.75">
      <c r="A432" s="69"/>
      <c r="B432" s="2"/>
      <c r="F432" s="70"/>
      <c r="G432" s="70"/>
      <c r="H432" s="70"/>
      <c r="J432" s="60"/>
      <c r="M432" s="21"/>
      <c r="Q432" s="1"/>
    </row>
    <row r="433" spans="1:17" ht="12.75">
      <c r="A433" s="69"/>
      <c r="B433" s="2"/>
      <c r="F433" s="70"/>
      <c r="G433" s="70"/>
      <c r="H433" s="70"/>
      <c r="J433" s="60"/>
      <c r="M433" s="21"/>
      <c r="Q433" s="1"/>
    </row>
    <row r="434" spans="1:17" ht="12.75">
      <c r="A434" s="69"/>
      <c r="B434" s="2"/>
      <c r="F434" s="70"/>
      <c r="G434" s="70"/>
      <c r="H434" s="70"/>
      <c r="J434" s="60"/>
      <c r="M434" s="21"/>
      <c r="Q434" s="1"/>
    </row>
    <row r="435" spans="1:17" ht="12.75">
      <c r="A435" s="69"/>
      <c r="B435" s="2"/>
      <c r="F435" s="70"/>
      <c r="G435" s="70"/>
      <c r="H435" s="70"/>
      <c r="J435" s="60"/>
      <c r="M435" s="21"/>
      <c r="Q435" s="1"/>
    </row>
    <row r="436" spans="1:17" ht="12.75">
      <c r="A436" s="69"/>
      <c r="B436" s="2"/>
      <c r="F436" s="70"/>
      <c r="G436" s="70"/>
      <c r="H436" s="70"/>
      <c r="J436" s="60"/>
      <c r="M436" s="21"/>
      <c r="Q436" s="1"/>
    </row>
    <row r="437" spans="1:17" ht="12.75">
      <c r="A437" s="69"/>
      <c r="B437" s="2"/>
      <c r="F437" s="70"/>
      <c r="G437" s="70"/>
      <c r="H437" s="70"/>
      <c r="J437" s="60"/>
      <c r="M437" s="21"/>
      <c r="Q437" s="1"/>
    </row>
    <row r="438" spans="1:17" ht="12.75">
      <c r="A438" s="69"/>
      <c r="B438" s="2"/>
      <c r="F438" s="70"/>
      <c r="G438" s="70"/>
      <c r="H438" s="70"/>
      <c r="J438" s="60"/>
      <c r="M438" s="21"/>
      <c r="Q438" s="1"/>
    </row>
    <row r="439" spans="1:17" ht="12.75">
      <c r="A439" s="69"/>
      <c r="B439" s="2"/>
      <c r="F439" s="70"/>
      <c r="G439" s="70"/>
      <c r="H439" s="70"/>
      <c r="J439" s="60"/>
      <c r="M439" s="21"/>
      <c r="Q439" s="1"/>
    </row>
    <row r="440" spans="1:17" ht="12.75">
      <c r="A440" s="69"/>
      <c r="B440" s="2"/>
      <c r="F440" s="70"/>
      <c r="G440" s="70"/>
      <c r="H440" s="70"/>
      <c r="J440" s="60"/>
      <c r="M440" s="21"/>
      <c r="Q440" s="1"/>
    </row>
    <row r="441" spans="1:17" ht="12.75">
      <c r="A441" s="69"/>
      <c r="B441" s="2"/>
      <c r="F441" s="70"/>
      <c r="G441" s="70"/>
      <c r="H441" s="70"/>
      <c r="J441" s="60"/>
      <c r="M441" s="21"/>
      <c r="Q441" s="1"/>
    </row>
    <row r="442" spans="1:17" ht="12.75">
      <c r="A442" s="69"/>
      <c r="B442" s="2"/>
      <c r="F442" s="70"/>
      <c r="G442" s="70"/>
      <c r="H442" s="70"/>
      <c r="J442" s="60"/>
      <c r="M442" s="21"/>
      <c r="Q442" s="1"/>
    </row>
    <row r="443" spans="1:17" ht="12.75">
      <c r="A443" s="69"/>
      <c r="B443" s="2"/>
      <c r="F443" s="70"/>
      <c r="G443" s="70"/>
      <c r="H443" s="70"/>
      <c r="J443" s="60"/>
      <c r="M443" s="21"/>
      <c r="Q443" s="1"/>
    </row>
    <row r="444" spans="1:17" ht="12.75">
      <c r="A444" s="69"/>
      <c r="B444" s="2"/>
      <c r="F444" s="70"/>
      <c r="G444" s="70"/>
      <c r="H444" s="70"/>
      <c r="J444" s="60"/>
      <c r="M444" s="21"/>
      <c r="Q444" s="1"/>
    </row>
    <row r="445" spans="1:17" ht="12.75">
      <c r="A445" s="69"/>
      <c r="B445" s="2"/>
      <c r="F445" s="70"/>
      <c r="G445" s="70"/>
      <c r="H445" s="70"/>
      <c r="J445" s="60"/>
      <c r="M445" s="21"/>
      <c r="Q445" s="1"/>
    </row>
    <row r="446" spans="1:17" ht="12.75">
      <c r="A446" s="69"/>
      <c r="B446" s="2"/>
      <c r="F446" s="70"/>
      <c r="G446" s="70"/>
      <c r="H446" s="70"/>
      <c r="J446" s="60"/>
      <c r="M446" s="21"/>
      <c r="Q446" s="1"/>
    </row>
    <row r="447" spans="1:17" ht="12.75">
      <c r="A447" s="69"/>
      <c r="B447" s="2"/>
      <c r="F447" s="70"/>
      <c r="G447" s="70"/>
      <c r="H447" s="70"/>
      <c r="J447" s="60"/>
      <c r="M447" s="21"/>
      <c r="Q447" s="1"/>
    </row>
    <row r="448" spans="1:17" ht="12.75">
      <c r="A448" s="69"/>
      <c r="B448" s="2"/>
      <c r="F448" s="70"/>
      <c r="G448" s="70"/>
      <c r="H448" s="70"/>
      <c r="J448" s="60"/>
      <c r="M448" s="21"/>
      <c r="Q448" s="1"/>
    </row>
    <row r="449" spans="1:17" ht="12.75">
      <c r="A449" s="69"/>
      <c r="B449" s="2"/>
      <c r="F449" s="70"/>
      <c r="G449" s="70"/>
      <c r="H449" s="70"/>
      <c r="J449" s="60"/>
      <c r="M449" s="21"/>
      <c r="Q449" s="1"/>
    </row>
    <row r="450" spans="1:17" ht="12.75">
      <c r="A450" s="69"/>
      <c r="B450" s="2"/>
      <c r="F450" s="70"/>
      <c r="G450" s="70"/>
      <c r="H450" s="70"/>
      <c r="J450" s="60"/>
      <c r="M450" s="21"/>
      <c r="Q450" s="1"/>
    </row>
    <row r="451" spans="1:17" ht="12.75">
      <c r="A451" s="69"/>
      <c r="B451" s="2"/>
      <c r="F451" s="70"/>
      <c r="G451" s="70"/>
      <c r="H451" s="70"/>
      <c r="J451" s="60"/>
      <c r="M451" s="21"/>
      <c r="Q451" s="1"/>
    </row>
    <row r="452" spans="1:17" ht="12.75">
      <c r="A452" s="69"/>
      <c r="B452" s="2"/>
      <c r="F452" s="70"/>
      <c r="G452" s="70"/>
      <c r="H452" s="70"/>
      <c r="J452" s="60"/>
      <c r="M452" s="21"/>
      <c r="Q452" s="1"/>
    </row>
    <row r="453" spans="1:17" ht="12.75">
      <c r="A453" s="69"/>
      <c r="B453" s="2"/>
      <c r="F453" s="70"/>
      <c r="G453" s="70"/>
      <c r="H453" s="70"/>
      <c r="J453" s="60"/>
      <c r="M453" s="21"/>
      <c r="Q453" s="1"/>
    </row>
    <row r="454" spans="1:17" ht="12.75">
      <c r="A454" s="69"/>
      <c r="B454" s="2"/>
      <c r="F454" s="70"/>
      <c r="G454" s="70"/>
      <c r="H454" s="70"/>
      <c r="J454" s="60"/>
      <c r="M454" s="21"/>
      <c r="Q454" s="1"/>
    </row>
    <row r="455" spans="1:17" ht="12.75">
      <c r="A455" s="69"/>
      <c r="B455" s="2"/>
      <c r="F455" s="70"/>
      <c r="G455" s="70"/>
      <c r="H455" s="70"/>
      <c r="J455" s="60"/>
      <c r="M455" s="21"/>
      <c r="Q455" s="1"/>
    </row>
    <row r="456" spans="1:17" ht="12.75">
      <c r="A456" s="69"/>
      <c r="B456" s="2"/>
      <c r="F456" s="70"/>
      <c r="G456" s="70"/>
      <c r="H456" s="70"/>
      <c r="J456" s="60"/>
      <c r="M456" s="21"/>
      <c r="Q456" s="1"/>
    </row>
    <row r="457" spans="1:17" ht="12.75">
      <c r="A457" s="69"/>
      <c r="B457" s="2"/>
      <c r="F457" s="70"/>
      <c r="G457" s="70"/>
      <c r="H457" s="70"/>
      <c r="J457" s="60"/>
      <c r="M457" s="21"/>
      <c r="Q457" s="1"/>
    </row>
    <row r="458" spans="1:17" ht="12.75">
      <c r="A458" s="69"/>
      <c r="B458" s="2"/>
      <c r="F458" s="70"/>
      <c r="G458" s="70"/>
      <c r="H458" s="70"/>
      <c r="J458" s="60"/>
      <c r="M458" s="21"/>
      <c r="Q458" s="1"/>
    </row>
    <row r="459" spans="1:17" ht="12.75">
      <c r="A459" s="69"/>
      <c r="B459" s="2"/>
      <c r="F459" s="70"/>
      <c r="G459" s="70"/>
      <c r="H459" s="70"/>
      <c r="J459" s="60"/>
      <c r="M459" s="21"/>
      <c r="Q459" s="1"/>
    </row>
    <row r="460" spans="1:17" ht="12.75">
      <c r="A460" s="69"/>
      <c r="B460" s="2"/>
      <c r="F460" s="70"/>
      <c r="G460" s="70"/>
      <c r="H460" s="70"/>
      <c r="J460" s="60"/>
      <c r="M460" s="21"/>
      <c r="Q460" s="1"/>
    </row>
    <row r="461" spans="1:17" ht="12.75">
      <c r="A461" s="69"/>
      <c r="B461" s="2"/>
      <c r="F461" s="70"/>
      <c r="G461" s="70"/>
      <c r="H461" s="70"/>
      <c r="J461" s="60"/>
      <c r="M461" s="21"/>
      <c r="Q461" s="1"/>
    </row>
    <row r="462" spans="1:17" ht="12.75">
      <c r="A462" s="69"/>
      <c r="B462" s="2"/>
      <c r="F462" s="70"/>
      <c r="G462" s="70"/>
      <c r="H462" s="70"/>
      <c r="J462" s="60"/>
      <c r="M462" s="21"/>
      <c r="Q462" s="1"/>
    </row>
    <row r="463" spans="1:17" ht="12.75">
      <c r="A463" s="69"/>
      <c r="B463" s="2"/>
      <c r="F463" s="70"/>
      <c r="G463" s="70"/>
      <c r="H463" s="70"/>
      <c r="J463" s="60"/>
      <c r="M463" s="21"/>
      <c r="Q463" s="1"/>
    </row>
    <row r="464" spans="1:17" ht="12.75">
      <c r="A464" s="69"/>
      <c r="B464" s="2"/>
      <c r="F464" s="70"/>
      <c r="G464" s="70"/>
      <c r="H464" s="70"/>
      <c r="J464" s="60"/>
      <c r="M464" s="21"/>
      <c r="Q464" s="1"/>
    </row>
    <row r="465" spans="1:17" ht="12.75">
      <c r="A465" s="69"/>
      <c r="B465" s="2"/>
      <c r="F465" s="70"/>
      <c r="G465" s="70"/>
      <c r="H465" s="70"/>
      <c r="J465" s="60"/>
      <c r="M465" s="21"/>
      <c r="Q465" s="1"/>
    </row>
    <row r="466" spans="1:17" ht="12.75">
      <c r="A466" s="69"/>
      <c r="B466" s="2"/>
      <c r="F466" s="70"/>
      <c r="G466" s="70"/>
      <c r="H466" s="70"/>
      <c r="J466" s="60"/>
      <c r="M466" s="21"/>
      <c r="Q466" s="1"/>
    </row>
    <row r="467" spans="1:17" ht="12.75">
      <c r="A467" s="69"/>
      <c r="B467" s="2"/>
      <c r="F467" s="70"/>
      <c r="G467" s="70"/>
      <c r="H467" s="70"/>
      <c r="J467" s="60"/>
      <c r="M467" s="21"/>
      <c r="Q467" s="1"/>
    </row>
    <row r="468" spans="1:17" ht="12.75">
      <c r="A468" s="69"/>
      <c r="B468" s="2"/>
      <c r="F468" s="70"/>
      <c r="G468" s="70"/>
      <c r="H468" s="70"/>
      <c r="J468" s="60"/>
      <c r="M468" s="21"/>
      <c r="Q468" s="1"/>
    </row>
    <row r="469" spans="1:17" ht="12.75">
      <c r="A469" s="69"/>
      <c r="B469" s="2"/>
      <c r="F469" s="70"/>
      <c r="G469" s="70"/>
      <c r="H469" s="70"/>
      <c r="J469" s="60"/>
      <c r="M469" s="21"/>
      <c r="Q469" s="1"/>
    </row>
    <row r="470" spans="1:17" ht="12.75">
      <c r="A470" s="69"/>
      <c r="B470" s="2"/>
      <c r="F470" s="70"/>
      <c r="G470" s="70"/>
      <c r="H470" s="70"/>
      <c r="J470" s="60"/>
      <c r="M470" s="21"/>
      <c r="Q470" s="1"/>
    </row>
    <row r="471" spans="1:17" ht="12.75">
      <c r="A471" s="69"/>
      <c r="B471" s="2"/>
      <c r="F471" s="70"/>
      <c r="G471" s="70"/>
      <c r="H471" s="70"/>
      <c r="J471" s="60"/>
      <c r="M471" s="21"/>
      <c r="Q471" s="1"/>
    </row>
    <row r="472" spans="1:17" ht="12.75">
      <c r="A472" s="69"/>
      <c r="B472" s="2"/>
      <c r="F472" s="70"/>
      <c r="G472" s="70"/>
      <c r="H472" s="70"/>
      <c r="J472" s="60"/>
      <c r="M472" s="21"/>
      <c r="Q472" s="1"/>
    </row>
    <row r="473" spans="1:17" ht="12.75">
      <c r="A473" s="69"/>
      <c r="B473" s="2"/>
      <c r="F473" s="70"/>
      <c r="G473" s="70"/>
      <c r="H473" s="70"/>
      <c r="J473" s="60"/>
      <c r="M473" s="21"/>
      <c r="Q473" s="1"/>
    </row>
    <row r="474" spans="1:17" ht="12.75">
      <c r="A474" s="69"/>
      <c r="B474" s="2"/>
      <c r="F474" s="70"/>
      <c r="G474" s="70"/>
      <c r="H474" s="70"/>
      <c r="J474" s="60"/>
      <c r="M474" s="21"/>
      <c r="Q474" s="1"/>
    </row>
    <row r="475" spans="1:17" ht="12.75">
      <c r="A475" s="69"/>
      <c r="B475" s="2"/>
      <c r="F475" s="70"/>
      <c r="G475" s="70"/>
      <c r="H475" s="70"/>
      <c r="J475" s="60"/>
      <c r="M475" s="21"/>
      <c r="Q475" s="1"/>
    </row>
    <row r="476" spans="1:17" ht="12.75">
      <c r="A476" s="69"/>
      <c r="B476" s="2"/>
      <c r="F476" s="70"/>
      <c r="G476" s="70"/>
      <c r="H476" s="70"/>
      <c r="J476" s="60"/>
      <c r="M476" s="21"/>
      <c r="Q476" s="1"/>
    </row>
    <row r="477" spans="1:17" ht="12.75">
      <c r="A477" s="69"/>
      <c r="B477" s="2"/>
      <c r="F477" s="70"/>
      <c r="G477" s="70"/>
      <c r="H477" s="70"/>
      <c r="J477" s="60"/>
      <c r="M477" s="21"/>
      <c r="Q477" s="1"/>
    </row>
    <row r="478" spans="1:17" ht="12.75">
      <c r="A478" s="69"/>
      <c r="B478" s="2"/>
      <c r="F478" s="70"/>
      <c r="G478" s="70"/>
      <c r="H478" s="70"/>
      <c r="J478" s="60"/>
      <c r="M478" s="21"/>
      <c r="Q478" s="1"/>
    </row>
    <row r="479" spans="1:17" ht="12.75">
      <c r="A479" s="69"/>
      <c r="B479" s="2"/>
      <c r="F479" s="70"/>
      <c r="G479" s="70"/>
      <c r="H479" s="70"/>
      <c r="J479" s="60"/>
      <c r="M479" s="21"/>
      <c r="Q479" s="1"/>
    </row>
    <row r="480" spans="1:17" ht="12.75">
      <c r="A480" s="69"/>
      <c r="B480" s="2"/>
      <c r="F480" s="70"/>
      <c r="G480" s="70"/>
      <c r="H480" s="70"/>
      <c r="J480" s="60"/>
      <c r="M480" s="21"/>
      <c r="Q480" s="1"/>
    </row>
    <row r="481" spans="1:17" ht="12.75">
      <c r="A481" s="69"/>
      <c r="B481" s="2"/>
      <c r="F481" s="70"/>
      <c r="G481" s="70"/>
      <c r="H481" s="70"/>
      <c r="J481" s="60"/>
      <c r="M481" s="21"/>
      <c r="Q481" s="1"/>
    </row>
    <row r="482" spans="1:17" ht="12.75">
      <c r="A482" s="69"/>
      <c r="B482" s="2"/>
      <c r="F482" s="70"/>
      <c r="G482" s="70"/>
      <c r="H482" s="70"/>
      <c r="J482" s="60"/>
      <c r="M482" s="21"/>
      <c r="Q482" s="1"/>
    </row>
    <row r="483" spans="1:17" ht="12.75">
      <c r="A483" s="69"/>
      <c r="B483" s="2"/>
      <c r="F483" s="70"/>
      <c r="G483" s="70"/>
      <c r="H483" s="70"/>
      <c r="J483" s="60"/>
      <c r="M483" s="21"/>
      <c r="Q483" s="1"/>
    </row>
    <row r="484" spans="1:17" ht="12.75">
      <c r="A484" s="69"/>
      <c r="B484" s="2"/>
      <c r="F484" s="70"/>
      <c r="G484" s="70"/>
      <c r="H484" s="70"/>
      <c r="J484" s="60"/>
      <c r="M484" s="21"/>
      <c r="Q484" s="1"/>
    </row>
    <row r="485" spans="1:17" ht="12.75">
      <c r="A485" s="69"/>
      <c r="B485" s="2"/>
      <c r="F485" s="70"/>
      <c r="G485" s="70"/>
      <c r="H485" s="70"/>
      <c r="J485" s="60"/>
      <c r="M485" s="21"/>
      <c r="Q485" s="1"/>
    </row>
    <row r="486" spans="1:17" ht="12.75">
      <c r="A486" s="69"/>
      <c r="B486" s="2"/>
      <c r="F486" s="70"/>
      <c r="G486" s="70"/>
      <c r="H486" s="70"/>
      <c r="J486" s="60"/>
      <c r="M486" s="21"/>
      <c r="Q486" s="1"/>
    </row>
    <row r="487" spans="1:17" ht="12.75">
      <c r="A487" s="69"/>
      <c r="B487" s="2"/>
      <c r="F487" s="70"/>
      <c r="G487" s="70"/>
      <c r="H487" s="70"/>
      <c r="J487" s="60"/>
      <c r="M487" s="21"/>
      <c r="Q487" s="1"/>
    </row>
    <row r="488" spans="1:17" ht="12.75">
      <c r="A488" s="69"/>
      <c r="B488" s="2"/>
      <c r="F488" s="70"/>
      <c r="G488" s="70"/>
      <c r="H488" s="70"/>
      <c r="J488" s="60"/>
      <c r="M488" s="21"/>
      <c r="Q488" s="1"/>
    </row>
    <row r="489" spans="1:17" ht="12.75">
      <c r="A489" s="69"/>
      <c r="B489" s="2"/>
      <c r="F489" s="70"/>
      <c r="G489" s="70"/>
      <c r="H489" s="70"/>
      <c r="J489" s="60"/>
      <c r="M489" s="21"/>
      <c r="Q489" s="1"/>
    </row>
    <row r="490" spans="1:17" ht="12.75">
      <c r="A490" s="69"/>
      <c r="B490" s="2"/>
      <c r="F490" s="70"/>
      <c r="G490" s="70"/>
      <c r="H490" s="70"/>
      <c r="J490" s="60"/>
      <c r="M490" s="21"/>
      <c r="Q490" s="1"/>
    </row>
    <row r="491" spans="1:17" ht="12.75">
      <c r="A491" s="69"/>
      <c r="B491" s="2"/>
      <c r="F491" s="70"/>
      <c r="G491" s="70"/>
      <c r="H491" s="70"/>
      <c r="J491" s="60"/>
      <c r="M491" s="21"/>
      <c r="Q491" s="1"/>
    </row>
    <row r="492" spans="1:17" ht="12.75">
      <c r="A492" s="69"/>
      <c r="B492" s="2"/>
      <c r="F492" s="70"/>
      <c r="G492" s="70"/>
      <c r="H492" s="70"/>
      <c r="J492" s="60"/>
      <c r="M492" s="21"/>
      <c r="Q492" s="1"/>
    </row>
    <row r="493" spans="1:17" ht="12.75">
      <c r="A493" s="69"/>
      <c r="B493" s="2"/>
      <c r="F493" s="70"/>
      <c r="G493" s="70"/>
      <c r="H493" s="70"/>
      <c r="J493" s="60"/>
      <c r="M493" s="21"/>
      <c r="Q493" s="1"/>
    </row>
    <row r="494" spans="1:17" ht="12.75">
      <c r="A494" s="69"/>
      <c r="B494" s="2"/>
      <c r="F494" s="70"/>
      <c r="G494" s="70"/>
      <c r="H494" s="70"/>
      <c r="J494" s="60"/>
      <c r="M494" s="21"/>
      <c r="Q494" s="1"/>
    </row>
    <row r="495" spans="1:17" ht="12.75">
      <c r="A495" s="69"/>
      <c r="B495" s="2"/>
      <c r="F495" s="70"/>
      <c r="G495" s="70"/>
      <c r="H495" s="70"/>
      <c r="J495" s="60"/>
      <c r="M495" s="21"/>
      <c r="Q495" s="1"/>
    </row>
    <row r="496" spans="1:17" ht="12.75">
      <c r="A496" s="69"/>
      <c r="B496" s="2"/>
      <c r="F496" s="70"/>
      <c r="G496" s="70"/>
      <c r="H496" s="70"/>
      <c r="J496" s="60"/>
      <c r="M496" s="21"/>
      <c r="Q496" s="1"/>
    </row>
    <row r="497" spans="1:17" ht="12.75">
      <c r="A497" s="69"/>
      <c r="B497" s="2"/>
      <c r="F497" s="70"/>
      <c r="G497" s="70"/>
      <c r="H497" s="70"/>
      <c r="J497" s="60"/>
      <c r="M497" s="21"/>
      <c r="Q497" s="1"/>
    </row>
    <row r="498" spans="1:17" ht="12.75">
      <c r="A498" s="69"/>
      <c r="B498" s="2"/>
      <c r="F498" s="70"/>
      <c r="G498" s="70"/>
      <c r="H498" s="70"/>
      <c r="J498" s="60"/>
      <c r="M498" s="21"/>
      <c r="Q498" s="1"/>
    </row>
    <row r="499" spans="1:17" ht="12.75">
      <c r="A499" s="69"/>
      <c r="B499" s="2"/>
      <c r="F499" s="70"/>
      <c r="G499" s="70"/>
      <c r="H499" s="70"/>
      <c r="J499" s="60"/>
      <c r="M499" s="21"/>
      <c r="Q499" s="1"/>
    </row>
    <row r="500" spans="1:17" ht="12.75">
      <c r="A500" s="69"/>
      <c r="B500" s="2"/>
      <c r="F500" s="70"/>
      <c r="G500" s="70"/>
      <c r="H500" s="70"/>
      <c r="J500" s="60"/>
      <c r="M500" s="21"/>
      <c r="Q500" s="1"/>
    </row>
    <row r="501" spans="1:17" ht="12.75">
      <c r="A501" s="69"/>
      <c r="B501" s="2"/>
      <c r="F501" s="70"/>
      <c r="G501" s="70"/>
      <c r="H501" s="70"/>
      <c r="J501" s="60"/>
      <c r="M501" s="21"/>
      <c r="Q501" s="1"/>
    </row>
    <row r="502" spans="1:17" ht="12.75">
      <c r="A502" s="69"/>
      <c r="B502" s="2"/>
      <c r="F502" s="70"/>
      <c r="G502" s="70"/>
      <c r="H502" s="70"/>
      <c r="J502" s="60"/>
      <c r="M502" s="21"/>
      <c r="Q502" s="1"/>
    </row>
    <row r="503" spans="1:17" ht="12.75">
      <c r="A503" s="69"/>
      <c r="B503" s="2"/>
      <c r="F503" s="70"/>
      <c r="G503" s="70"/>
      <c r="H503" s="70"/>
      <c r="J503" s="60"/>
      <c r="M503" s="21"/>
      <c r="Q503" s="1"/>
    </row>
    <row r="504" spans="1:17" ht="12.75">
      <c r="A504" s="69"/>
      <c r="B504" s="2"/>
      <c r="F504" s="70"/>
      <c r="G504" s="70"/>
      <c r="H504" s="70"/>
      <c r="J504" s="60"/>
      <c r="M504" s="21"/>
      <c r="Q504" s="1"/>
    </row>
    <row r="505" spans="1:17" ht="12.75">
      <c r="A505" s="69"/>
      <c r="B505" s="2"/>
      <c r="F505" s="70"/>
      <c r="G505" s="70"/>
      <c r="H505" s="70"/>
      <c r="J505" s="60"/>
      <c r="M505" s="21"/>
      <c r="Q505" s="1"/>
    </row>
    <row r="506" spans="1:17" ht="12.75">
      <c r="A506" s="69"/>
      <c r="B506" s="2"/>
      <c r="F506" s="70"/>
      <c r="G506" s="70"/>
      <c r="H506" s="70"/>
      <c r="J506" s="60"/>
      <c r="M506" s="21"/>
      <c r="Q506" s="1"/>
    </row>
    <row r="507" spans="1:17" ht="12.75">
      <c r="A507" s="69"/>
      <c r="B507" s="2"/>
      <c r="F507" s="70"/>
      <c r="G507" s="70"/>
      <c r="H507" s="70"/>
      <c r="J507" s="60"/>
      <c r="M507" s="21"/>
      <c r="Q507" s="1"/>
    </row>
    <row r="508" spans="1:17" ht="12.75">
      <c r="A508" s="69"/>
      <c r="B508" s="2"/>
      <c r="F508" s="70"/>
      <c r="G508" s="70"/>
      <c r="H508" s="70"/>
      <c r="J508" s="60"/>
      <c r="M508" s="21"/>
      <c r="Q508" s="1"/>
    </row>
    <row r="509" spans="1:17" ht="12.75">
      <c r="A509" s="69"/>
      <c r="B509" s="2"/>
      <c r="F509" s="70"/>
      <c r="G509" s="70"/>
      <c r="H509" s="70"/>
      <c r="J509" s="60"/>
      <c r="M509" s="21"/>
      <c r="Q509" s="1"/>
    </row>
    <row r="510" spans="1:17" ht="12.75">
      <c r="A510" s="69"/>
      <c r="B510" s="2"/>
      <c r="F510" s="70"/>
      <c r="G510" s="70"/>
      <c r="H510" s="70"/>
      <c r="J510" s="60"/>
      <c r="M510" s="21"/>
      <c r="Q510" s="1"/>
    </row>
    <row r="511" spans="1:17" ht="12.75">
      <c r="A511" s="69"/>
      <c r="B511" s="2"/>
      <c r="F511" s="70"/>
      <c r="G511" s="70"/>
      <c r="H511" s="70"/>
      <c r="J511" s="60"/>
      <c r="M511" s="21"/>
      <c r="Q511" s="1"/>
    </row>
    <row r="512" spans="1:17" ht="12.75">
      <c r="A512" s="69"/>
      <c r="B512" s="2"/>
      <c r="F512" s="70"/>
      <c r="G512" s="70"/>
      <c r="H512" s="70"/>
      <c r="J512" s="60"/>
      <c r="M512" s="21"/>
      <c r="Q512" s="1"/>
    </row>
    <row r="513" spans="1:17" ht="12.75">
      <c r="A513" s="69"/>
      <c r="B513" s="2"/>
      <c r="F513" s="70"/>
      <c r="G513" s="70"/>
      <c r="H513" s="70"/>
      <c r="J513" s="60"/>
      <c r="M513" s="21"/>
      <c r="Q513" s="1"/>
    </row>
    <row r="514" spans="1:17" ht="12.75">
      <c r="A514" s="69"/>
      <c r="B514" s="2"/>
      <c r="F514" s="70"/>
      <c r="G514" s="70"/>
      <c r="H514" s="70"/>
      <c r="J514" s="60"/>
      <c r="M514" s="21"/>
      <c r="Q514" s="1"/>
    </row>
    <row r="515" spans="1:17" ht="12.75">
      <c r="A515" s="69"/>
      <c r="B515" s="2"/>
      <c r="F515" s="70"/>
      <c r="G515" s="70"/>
      <c r="H515" s="70"/>
      <c r="J515" s="60"/>
      <c r="M515" s="21"/>
      <c r="Q515" s="1"/>
    </row>
    <row r="516" spans="1:17" ht="12.75">
      <c r="A516" s="69"/>
      <c r="B516" s="2"/>
      <c r="F516" s="70"/>
      <c r="G516" s="70"/>
      <c r="H516" s="70"/>
      <c r="J516" s="60"/>
      <c r="M516" s="21"/>
      <c r="Q516" s="1"/>
    </row>
    <row r="517" spans="1:17" ht="12.75">
      <c r="A517" s="69"/>
      <c r="B517" s="2"/>
      <c r="F517" s="70"/>
      <c r="G517" s="70"/>
      <c r="H517" s="70"/>
      <c r="J517" s="60"/>
      <c r="M517" s="21"/>
      <c r="Q517" s="1"/>
    </row>
    <row r="518" spans="1:17" ht="12.75">
      <c r="A518" s="69"/>
      <c r="B518" s="2"/>
      <c r="F518" s="70"/>
      <c r="G518" s="70"/>
      <c r="H518" s="70"/>
      <c r="J518" s="60"/>
      <c r="M518" s="21"/>
      <c r="Q518" s="1"/>
    </row>
    <row r="519" spans="1:17" ht="12.75">
      <c r="A519" s="69"/>
      <c r="B519" s="2"/>
      <c r="F519" s="70"/>
      <c r="G519" s="70"/>
      <c r="H519" s="70"/>
      <c r="J519" s="60"/>
      <c r="M519" s="21"/>
      <c r="Q519" s="1"/>
    </row>
    <row r="520" spans="1:17" ht="12.75">
      <c r="A520" s="69"/>
      <c r="B520" s="2"/>
      <c r="F520" s="70"/>
      <c r="G520" s="70"/>
      <c r="H520" s="70"/>
      <c r="J520" s="60"/>
      <c r="M520" s="21"/>
      <c r="Q520" s="1"/>
    </row>
    <row r="521" spans="1:17" ht="12.75">
      <c r="A521" s="69"/>
      <c r="B521" s="2"/>
      <c r="F521" s="70"/>
      <c r="G521" s="70"/>
      <c r="H521" s="70"/>
      <c r="J521" s="60"/>
      <c r="M521" s="21"/>
      <c r="Q521" s="1"/>
    </row>
    <row r="522" spans="1:17" ht="12.75">
      <c r="A522" s="69"/>
      <c r="B522" s="2"/>
      <c r="F522" s="70"/>
      <c r="G522" s="70"/>
      <c r="H522" s="70"/>
      <c r="J522" s="60"/>
      <c r="M522" s="21"/>
      <c r="Q522" s="1"/>
    </row>
    <row r="523" spans="1:17" ht="12.75">
      <c r="A523" s="69"/>
      <c r="B523" s="2"/>
      <c r="F523" s="70"/>
      <c r="G523" s="70"/>
      <c r="H523" s="70"/>
      <c r="J523" s="60"/>
      <c r="M523" s="21"/>
      <c r="Q523" s="1"/>
    </row>
    <row r="524" spans="1:17" ht="12.75">
      <c r="A524" s="69"/>
      <c r="B524" s="2"/>
      <c r="F524" s="70"/>
      <c r="G524" s="70"/>
      <c r="H524" s="70"/>
      <c r="J524" s="60"/>
      <c r="M524" s="21"/>
      <c r="Q524" s="1"/>
    </row>
    <row r="525" spans="1:17" ht="12.75">
      <c r="A525" s="69"/>
      <c r="B525" s="2"/>
      <c r="F525" s="70"/>
      <c r="G525" s="70"/>
      <c r="H525" s="70"/>
      <c r="J525" s="60"/>
      <c r="M525" s="21"/>
      <c r="Q525" s="1"/>
    </row>
    <row r="526" spans="1:17" ht="12.75">
      <c r="A526" s="69"/>
      <c r="B526" s="2"/>
      <c r="F526" s="70"/>
      <c r="G526" s="70"/>
      <c r="H526" s="70"/>
      <c r="J526" s="60"/>
      <c r="M526" s="21"/>
      <c r="Q526" s="1"/>
    </row>
    <row r="527" spans="1:17" ht="12.75">
      <c r="A527" s="69"/>
      <c r="B527" s="2"/>
      <c r="F527" s="70"/>
      <c r="G527" s="70"/>
      <c r="H527" s="70"/>
      <c r="J527" s="60"/>
      <c r="M527" s="21"/>
      <c r="Q527" s="1"/>
    </row>
    <row r="528" spans="1:17" ht="12.75">
      <c r="A528" s="69"/>
      <c r="B528" s="2"/>
      <c r="F528" s="70"/>
      <c r="G528" s="70"/>
      <c r="H528" s="70"/>
      <c r="J528" s="60"/>
      <c r="M528" s="21"/>
      <c r="Q528" s="1"/>
    </row>
    <row r="529" spans="1:17" ht="12.75">
      <c r="A529" s="69"/>
      <c r="B529" s="2"/>
      <c r="F529" s="70"/>
      <c r="G529" s="70"/>
      <c r="H529" s="70"/>
      <c r="J529" s="60"/>
      <c r="M529" s="21"/>
      <c r="Q529" s="1"/>
    </row>
    <row r="530" spans="1:17" ht="12.75">
      <c r="A530" s="69"/>
      <c r="B530" s="2"/>
      <c r="F530" s="70"/>
      <c r="G530" s="70"/>
      <c r="H530" s="70"/>
      <c r="J530" s="60"/>
      <c r="M530" s="21"/>
      <c r="Q530" s="1"/>
    </row>
    <row r="531" spans="1:17" ht="12.75">
      <c r="A531" s="69"/>
      <c r="B531" s="2"/>
      <c r="F531" s="70"/>
      <c r="G531" s="70"/>
      <c r="H531" s="70"/>
      <c r="J531" s="60"/>
      <c r="M531" s="21"/>
      <c r="Q531" s="1"/>
    </row>
    <row r="532" spans="1:17" ht="12.75">
      <c r="A532" s="69"/>
      <c r="B532" s="2"/>
      <c r="F532" s="70"/>
      <c r="G532" s="70"/>
      <c r="H532" s="70"/>
      <c r="J532" s="60"/>
      <c r="M532" s="21"/>
      <c r="Q532" s="1"/>
    </row>
    <row r="533" spans="1:17" ht="12.75">
      <c r="A533" s="69"/>
      <c r="B533" s="2"/>
      <c r="F533" s="70"/>
      <c r="G533" s="70"/>
      <c r="H533" s="70"/>
      <c r="J533" s="60"/>
      <c r="M533" s="21"/>
      <c r="Q533" s="1"/>
    </row>
    <row r="534" spans="1:17" ht="12.75">
      <c r="A534" s="69"/>
      <c r="B534" s="2"/>
      <c r="F534" s="70"/>
      <c r="G534" s="70"/>
      <c r="H534" s="70"/>
      <c r="J534" s="60"/>
      <c r="M534" s="21"/>
      <c r="Q534" s="1"/>
    </row>
    <row r="535" spans="1:17" ht="12.75">
      <c r="A535" s="69"/>
      <c r="B535" s="2"/>
      <c r="F535" s="70"/>
      <c r="G535" s="70"/>
      <c r="H535" s="70"/>
      <c r="J535" s="60"/>
      <c r="M535" s="21"/>
      <c r="Q535" s="1"/>
    </row>
    <row r="536" spans="1:17" ht="12.75">
      <c r="A536" s="69"/>
      <c r="B536" s="2"/>
      <c r="F536" s="70"/>
      <c r="G536" s="70"/>
      <c r="H536" s="70"/>
      <c r="J536" s="60"/>
      <c r="M536" s="21"/>
      <c r="Q536" s="1"/>
    </row>
    <row r="537" spans="1:17" ht="12.75">
      <c r="A537" s="69"/>
      <c r="B537" s="2"/>
      <c r="F537" s="70"/>
      <c r="G537" s="70"/>
      <c r="H537" s="70"/>
      <c r="J537" s="60"/>
      <c r="M537" s="21"/>
      <c r="Q537" s="1"/>
    </row>
    <row r="538" spans="1:17" ht="12.75">
      <c r="A538" s="69"/>
      <c r="B538" s="2"/>
      <c r="F538" s="70"/>
      <c r="G538" s="70"/>
      <c r="H538" s="70"/>
      <c r="J538" s="60"/>
      <c r="M538" s="21"/>
      <c r="Q538" s="1"/>
    </row>
    <row r="539" spans="1:17" ht="12.75">
      <c r="A539" s="69"/>
      <c r="B539" s="2"/>
      <c r="F539" s="70"/>
      <c r="G539" s="70"/>
      <c r="H539" s="70"/>
      <c r="J539" s="60"/>
      <c r="M539" s="21"/>
      <c r="Q539" s="1"/>
    </row>
    <row r="540" spans="1:17" ht="12.75">
      <c r="A540" s="69"/>
      <c r="B540" s="2"/>
      <c r="F540" s="70"/>
      <c r="G540" s="70"/>
      <c r="H540" s="70"/>
      <c r="J540" s="60"/>
      <c r="M540" s="21"/>
      <c r="Q540" s="1"/>
    </row>
    <row r="541" spans="1:17" ht="12.75">
      <c r="A541" s="69"/>
      <c r="B541" s="2"/>
      <c r="F541" s="70"/>
      <c r="G541" s="70"/>
      <c r="H541" s="70"/>
      <c r="J541" s="60"/>
      <c r="M541" s="21"/>
      <c r="Q541" s="1"/>
    </row>
    <row r="542" spans="1:17" ht="12.75">
      <c r="A542" s="69"/>
      <c r="B542" s="2"/>
      <c r="F542" s="70"/>
      <c r="G542" s="70"/>
      <c r="H542" s="70"/>
      <c r="J542" s="60"/>
      <c r="M542" s="21"/>
      <c r="Q542" s="1"/>
    </row>
    <row r="543" spans="1:17" ht="12.75">
      <c r="A543" s="69"/>
      <c r="B543" s="2"/>
      <c r="F543" s="70"/>
      <c r="G543" s="70"/>
      <c r="H543" s="70"/>
      <c r="J543" s="60"/>
      <c r="M543" s="21"/>
      <c r="Q543" s="1"/>
    </row>
    <row r="544" spans="1:17" ht="12.75">
      <c r="A544" s="69"/>
      <c r="B544" s="2"/>
      <c r="F544" s="70"/>
      <c r="G544" s="70"/>
      <c r="H544" s="70"/>
      <c r="J544" s="60"/>
      <c r="M544" s="21"/>
      <c r="Q544" s="1"/>
    </row>
    <row r="545" spans="1:17" ht="12.75">
      <c r="A545" s="69"/>
      <c r="B545" s="2"/>
      <c r="F545" s="70"/>
      <c r="G545" s="70"/>
      <c r="H545" s="70"/>
      <c r="J545" s="60"/>
      <c r="M545" s="21"/>
      <c r="Q545" s="1"/>
    </row>
    <row r="546" spans="1:17" ht="12.75">
      <c r="A546" s="69"/>
      <c r="B546" s="2"/>
      <c r="F546" s="70"/>
      <c r="G546" s="70"/>
      <c r="H546" s="70"/>
      <c r="J546" s="60"/>
      <c r="M546" s="21"/>
      <c r="Q546" s="1"/>
    </row>
    <row r="547" spans="1:17" ht="12.75">
      <c r="A547" s="69"/>
      <c r="B547" s="2"/>
      <c r="F547" s="70"/>
      <c r="G547" s="70"/>
      <c r="H547" s="70"/>
      <c r="M547" s="21"/>
      <c r="Q547" s="1"/>
    </row>
    <row r="548" spans="1:17" ht="12.75">
      <c r="A548" s="69"/>
      <c r="B548" s="2"/>
      <c r="F548" s="70"/>
      <c r="G548" s="70"/>
      <c r="H548" s="70"/>
      <c r="M548" s="21"/>
      <c r="Q548" s="1"/>
    </row>
    <row r="549" spans="1:17" ht="12.75">
      <c r="A549" s="69"/>
      <c r="B549" s="2"/>
      <c r="F549" s="70"/>
      <c r="G549" s="70"/>
      <c r="H549" s="70"/>
      <c r="M549" s="21"/>
      <c r="Q549" s="1"/>
    </row>
    <row r="550" spans="1:17" ht="12.75">
      <c r="A550" s="69"/>
      <c r="B550" s="2"/>
      <c r="F550" s="70"/>
      <c r="G550" s="70"/>
      <c r="H550" s="70"/>
      <c r="M550" s="21"/>
      <c r="Q550" s="1"/>
    </row>
    <row r="551" spans="1:17" ht="12.75">
      <c r="A551" s="69"/>
      <c r="B551" s="2"/>
      <c r="F551" s="70"/>
      <c r="G551" s="70"/>
      <c r="H551" s="70"/>
      <c r="M551" s="21"/>
      <c r="Q551" s="1"/>
    </row>
    <row r="552" spans="1:17" ht="12.75">
      <c r="A552" s="69"/>
      <c r="B552" s="2"/>
      <c r="F552" s="70"/>
      <c r="G552" s="70"/>
      <c r="H552" s="70"/>
      <c r="M552" s="21"/>
      <c r="Q552" s="1"/>
    </row>
    <row r="553" spans="1:17" ht="12.75">
      <c r="A553" s="69"/>
      <c r="B553" s="2"/>
      <c r="F553" s="70"/>
      <c r="G553" s="70"/>
      <c r="H553" s="70"/>
      <c r="M553" s="21"/>
      <c r="Q553" s="1"/>
    </row>
    <row r="554" spans="1:17" ht="12.75">
      <c r="A554" s="69"/>
      <c r="B554" s="2"/>
      <c r="F554" s="70"/>
      <c r="G554" s="70"/>
      <c r="H554" s="70"/>
      <c r="M554" s="21"/>
      <c r="Q554" s="1"/>
    </row>
    <row r="555" spans="1:17" ht="12.75">
      <c r="A555" s="69"/>
      <c r="F555" s="70"/>
      <c r="G555" s="70"/>
      <c r="H555" s="70"/>
      <c r="M555" s="21"/>
      <c r="Q555" s="1"/>
    </row>
    <row r="556" spans="1:17" ht="12.75">
      <c r="A556" s="69"/>
      <c r="F556" s="70"/>
      <c r="G556" s="70"/>
      <c r="H556" s="70"/>
      <c r="M556" s="21"/>
      <c r="Q556" s="1"/>
    </row>
    <row r="557" spans="1:17" ht="12.75">
      <c r="A557" s="69"/>
      <c r="F557" s="70"/>
      <c r="G557" s="70"/>
      <c r="H557" s="70"/>
      <c r="M557" s="21"/>
      <c r="Q557" s="1"/>
    </row>
    <row r="558" spans="1:17" ht="12.75">
      <c r="A558" s="69"/>
      <c r="F558" s="70"/>
      <c r="G558" s="70"/>
      <c r="H558" s="70"/>
      <c r="M558" s="21"/>
      <c r="Q558" s="1"/>
    </row>
    <row r="559" spans="1:17" ht="12.75">
      <c r="A559" s="69"/>
      <c r="F559" s="70"/>
      <c r="G559" s="70"/>
      <c r="H559" s="70"/>
      <c r="M559" s="21"/>
      <c r="Q559" s="1"/>
    </row>
    <row r="560" spans="1:17" ht="12.75">
      <c r="A560" s="69"/>
      <c r="F560" s="70"/>
      <c r="G560" s="70"/>
      <c r="H560" s="70"/>
      <c r="M560" s="21"/>
      <c r="Q560" s="1"/>
    </row>
    <row r="561" spans="1:17" ht="12.75">
      <c r="A561" s="69"/>
      <c r="F561" s="70"/>
      <c r="G561" s="70"/>
      <c r="H561" s="70"/>
      <c r="M561" s="21"/>
      <c r="Q561" s="1"/>
    </row>
    <row r="562" spans="1:17" ht="12.75">
      <c r="A562" s="69"/>
      <c r="F562" s="70"/>
      <c r="G562" s="70"/>
      <c r="H562" s="70"/>
      <c r="M562" s="21"/>
      <c r="Q562" s="1"/>
    </row>
    <row r="563" spans="1:17" ht="12.75">
      <c r="A563" s="69"/>
      <c r="F563" s="70"/>
      <c r="G563" s="70"/>
      <c r="H563" s="70"/>
      <c r="M563" s="21"/>
      <c r="Q563" s="1"/>
    </row>
    <row r="564" spans="1:17" ht="12.75">
      <c r="A564" s="69"/>
      <c r="F564" s="70"/>
      <c r="G564" s="70"/>
      <c r="H564" s="70"/>
      <c r="M564" s="21"/>
      <c r="Q564" s="1"/>
    </row>
    <row r="565" spans="1:17" ht="12.75">
      <c r="A565" s="69"/>
      <c r="F565" s="70"/>
      <c r="G565" s="70"/>
      <c r="H565" s="70"/>
      <c r="M565" s="21"/>
      <c r="Q565" s="1"/>
    </row>
    <row r="566" spans="1:17" ht="12.75">
      <c r="A566" s="69"/>
      <c r="F566" s="70"/>
      <c r="G566" s="70"/>
      <c r="H566" s="70"/>
      <c r="M566" s="21"/>
      <c r="Q566" s="1"/>
    </row>
    <row r="567" spans="1:17" ht="12.75">
      <c r="A567" s="69"/>
      <c r="F567" s="70"/>
      <c r="G567" s="70"/>
      <c r="H567" s="70"/>
      <c r="M567" s="21"/>
      <c r="Q567" s="1"/>
    </row>
    <row r="568" spans="1:17" ht="12.75">
      <c r="A568" s="69"/>
      <c r="F568" s="70"/>
      <c r="G568" s="70"/>
      <c r="H568" s="70"/>
      <c r="M568" s="21"/>
      <c r="Q568" s="1"/>
    </row>
    <row r="569" spans="1:17" ht="12.75">
      <c r="A569" s="69"/>
      <c r="F569" s="70"/>
      <c r="G569" s="70"/>
      <c r="H569" s="70"/>
      <c r="M569" s="21"/>
      <c r="Q569" s="1"/>
    </row>
    <row r="570" spans="1:17" ht="12.75">
      <c r="A570" s="69"/>
      <c r="F570" s="70"/>
      <c r="G570" s="70"/>
      <c r="H570" s="70"/>
      <c r="M570" s="21"/>
      <c r="Q570" s="1"/>
    </row>
    <row r="571" spans="1:17" ht="12.75">
      <c r="A571" s="69"/>
      <c r="F571" s="70"/>
      <c r="G571" s="70"/>
      <c r="H571" s="70"/>
      <c r="M571" s="21"/>
      <c r="Q571" s="1"/>
    </row>
    <row r="572" spans="1:17" ht="12.75">
      <c r="A572" s="69"/>
      <c r="F572" s="70"/>
      <c r="G572" s="70"/>
      <c r="H572" s="70"/>
      <c r="M572" s="21"/>
      <c r="Q572" s="1"/>
    </row>
    <row r="573" spans="1:17" ht="12.75">
      <c r="A573" s="69"/>
      <c r="F573" s="70"/>
      <c r="G573" s="70"/>
      <c r="H573" s="70"/>
      <c r="M573" s="21"/>
      <c r="Q573" s="1"/>
    </row>
    <row r="574" spans="1:17" ht="12.75">
      <c r="A574" s="69"/>
      <c r="F574" s="70"/>
      <c r="G574" s="70"/>
      <c r="H574" s="70"/>
      <c r="M574" s="21"/>
      <c r="Q574" s="1"/>
    </row>
    <row r="575" spans="1:17" ht="12.75">
      <c r="A575" s="69"/>
      <c r="F575" s="70"/>
      <c r="G575" s="70"/>
      <c r="H575" s="70"/>
      <c r="M575" s="21"/>
      <c r="Q575" s="1"/>
    </row>
    <row r="576" spans="1:17" ht="12.75">
      <c r="A576" s="69"/>
      <c r="F576" s="70"/>
      <c r="G576" s="70"/>
      <c r="H576" s="70"/>
      <c r="M576" s="21"/>
      <c r="Q576" s="1"/>
    </row>
    <row r="577" spans="1:17" ht="12.75">
      <c r="A577" s="69"/>
      <c r="F577" s="70"/>
      <c r="G577" s="70"/>
      <c r="H577" s="70"/>
      <c r="M577" s="21"/>
      <c r="Q577" s="1"/>
    </row>
    <row r="578" spans="1:17" ht="12.75">
      <c r="A578" s="69"/>
      <c r="F578" s="70"/>
      <c r="G578" s="70"/>
      <c r="H578" s="70"/>
      <c r="M578" s="21"/>
      <c r="Q578" s="1"/>
    </row>
    <row r="579" spans="1:17" ht="12.75">
      <c r="A579" s="69"/>
      <c r="F579" s="70"/>
      <c r="G579" s="70"/>
      <c r="H579" s="70"/>
      <c r="M579" s="21"/>
      <c r="Q579" s="1"/>
    </row>
    <row r="580" spans="1:17" ht="12.75">
      <c r="A580" s="69"/>
      <c r="F580" s="70"/>
      <c r="G580" s="70"/>
      <c r="H580" s="70"/>
      <c r="M580" s="21"/>
      <c r="Q580" s="1"/>
    </row>
    <row r="581" spans="1:17" ht="12.75">
      <c r="A581" s="69"/>
      <c r="F581" s="70"/>
      <c r="G581" s="70"/>
      <c r="H581" s="70"/>
      <c r="M581" s="21"/>
      <c r="Q581" s="1"/>
    </row>
    <row r="582" spans="1:17" ht="12.75">
      <c r="A582" s="69"/>
      <c r="F582" s="70"/>
      <c r="G582" s="70"/>
      <c r="H582" s="70"/>
      <c r="M582" s="21"/>
      <c r="Q582" s="1"/>
    </row>
    <row r="583" spans="1:17" ht="12.75">
      <c r="A583" s="69"/>
      <c r="F583" s="70"/>
      <c r="G583" s="70"/>
      <c r="H583" s="70"/>
      <c r="M583" s="21"/>
      <c r="Q583" s="1"/>
    </row>
    <row r="584" spans="1:17" ht="12.75">
      <c r="A584" s="69"/>
      <c r="F584" s="70"/>
      <c r="G584" s="70"/>
      <c r="H584" s="70"/>
      <c r="M584" s="21"/>
      <c r="Q584" s="1"/>
    </row>
    <row r="585" spans="1:17" ht="12.75">
      <c r="A585" s="69"/>
      <c r="F585" s="70"/>
      <c r="G585" s="70"/>
      <c r="H585" s="70"/>
      <c r="M585" s="21"/>
      <c r="Q585" s="1"/>
    </row>
    <row r="586" spans="1:17" ht="12.75">
      <c r="A586" s="69"/>
      <c r="F586" s="70"/>
      <c r="G586" s="70"/>
      <c r="H586" s="70"/>
      <c r="M586" s="21"/>
      <c r="Q586" s="1"/>
    </row>
    <row r="587" spans="1:17" ht="12.75">
      <c r="A587" s="69"/>
      <c r="F587" s="70"/>
      <c r="G587" s="70"/>
      <c r="H587" s="70"/>
      <c r="M587" s="21"/>
      <c r="Q587" s="1"/>
    </row>
    <row r="588" spans="1:17" ht="12.75">
      <c r="A588" s="69"/>
      <c r="F588" s="70"/>
      <c r="G588" s="70"/>
      <c r="H588" s="70"/>
      <c r="M588" s="21"/>
      <c r="Q588" s="1"/>
    </row>
    <row r="589" spans="1:17" ht="12.75">
      <c r="A589" s="69"/>
      <c r="F589" s="70"/>
      <c r="G589" s="70"/>
      <c r="H589" s="70"/>
      <c r="M589" s="21"/>
      <c r="Q589" s="1"/>
    </row>
    <row r="590" spans="1:17" ht="12.75">
      <c r="A590" s="69"/>
      <c r="F590" s="70"/>
      <c r="G590" s="70"/>
      <c r="H590" s="70"/>
      <c r="M590" s="21"/>
      <c r="Q590" s="1"/>
    </row>
    <row r="591" spans="1:17" ht="12.75">
      <c r="A591" s="69"/>
      <c r="F591" s="70"/>
      <c r="G591" s="70"/>
      <c r="H591" s="70"/>
      <c r="M591" s="21"/>
      <c r="Q591" s="1"/>
    </row>
    <row r="592" spans="1:17" ht="12.75">
      <c r="A592" s="69"/>
      <c r="F592" s="70"/>
      <c r="G592" s="70"/>
      <c r="H592" s="70"/>
      <c r="M592" s="21"/>
      <c r="Q592" s="1"/>
    </row>
    <row r="593" spans="1:17" ht="12.75">
      <c r="A593" s="69"/>
      <c r="F593" s="70"/>
      <c r="G593" s="70"/>
      <c r="H593" s="70"/>
      <c r="M593" s="21"/>
      <c r="Q593" s="1"/>
    </row>
    <row r="594" spans="1:17" ht="12.75">
      <c r="A594" s="69"/>
      <c r="F594" s="70"/>
      <c r="G594" s="70"/>
      <c r="H594" s="70"/>
      <c r="M594" s="21"/>
      <c r="Q594" s="1"/>
    </row>
    <row r="595" spans="1:17" ht="12.75">
      <c r="A595" s="69"/>
      <c r="F595" s="70"/>
      <c r="G595" s="70"/>
      <c r="H595" s="70"/>
      <c r="M595" s="21"/>
      <c r="Q595" s="1"/>
    </row>
    <row r="596" spans="1:17" ht="12.75">
      <c r="A596" s="69"/>
      <c r="F596" s="70"/>
      <c r="G596" s="70"/>
      <c r="H596" s="70"/>
      <c r="M596" s="21"/>
      <c r="Q596" s="1"/>
    </row>
    <row r="597" spans="1:17" ht="12.75">
      <c r="A597" s="69"/>
      <c r="F597" s="70"/>
      <c r="G597" s="70"/>
      <c r="H597" s="70"/>
      <c r="M597" s="21"/>
      <c r="Q597" s="1"/>
    </row>
    <row r="598" spans="1:17" ht="12.75">
      <c r="A598" s="69"/>
      <c r="F598" s="70"/>
      <c r="G598" s="70"/>
      <c r="H598" s="70"/>
      <c r="M598" s="21"/>
      <c r="Q598" s="1"/>
    </row>
    <row r="599" spans="1:17" ht="12.75">
      <c r="A599" s="69"/>
      <c r="F599" s="70"/>
      <c r="G599" s="70"/>
      <c r="H599" s="70"/>
      <c r="M599" s="21"/>
      <c r="Q599" s="1"/>
    </row>
    <row r="600" spans="1:17" ht="12.75">
      <c r="A600" s="69"/>
      <c r="F600" s="70"/>
      <c r="G600" s="70"/>
      <c r="H600" s="70"/>
      <c r="M600" s="21"/>
      <c r="Q600" s="1"/>
    </row>
    <row r="601" spans="1:17" ht="12.75">
      <c r="A601" s="69"/>
      <c r="F601" s="70"/>
      <c r="G601" s="70"/>
      <c r="H601" s="70"/>
      <c r="M601" s="21"/>
      <c r="Q601" s="1"/>
    </row>
    <row r="602" spans="1:17" ht="12.75">
      <c r="A602" s="69"/>
      <c r="F602" s="70"/>
      <c r="G602" s="70"/>
      <c r="H602" s="70"/>
      <c r="M602" s="21"/>
      <c r="Q602" s="1"/>
    </row>
    <row r="603" spans="1:17" ht="12.75">
      <c r="A603" s="69"/>
      <c r="F603" s="70"/>
      <c r="G603" s="70"/>
      <c r="H603" s="70"/>
      <c r="M603" s="21"/>
      <c r="Q603" s="1"/>
    </row>
    <row r="604" spans="1:17" ht="12.75">
      <c r="A604" s="69"/>
      <c r="F604" s="70"/>
      <c r="G604" s="70"/>
      <c r="H604" s="70"/>
      <c r="M604" s="21"/>
      <c r="Q604" s="1"/>
    </row>
    <row r="605" spans="1:17" ht="12.75">
      <c r="A605" s="69"/>
      <c r="F605" s="70"/>
      <c r="G605" s="70"/>
      <c r="H605" s="70"/>
      <c r="M605" s="21"/>
      <c r="Q605" s="1"/>
    </row>
    <row r="606" spans="1:17" ht="12.75">
      <c r="A606" s="69"/>
      <c r="F606" s="70"/>
      <c r="G606" s="70"/>
      <c r="H606" s="70"/>
      <c r="M606" s="21"/>
      <c r="Q606" s="1"/>
    </row>
    <row r="607" spans="1:17" ht="12.75">
      <c r="A607" s="69"/>
      <c r="F607" s="70"/>
      <c r="G607" s="70"/>
      <c r="H607" s="70"/>
      <c r="M607" s="21"/>
      <c r="Q607" s="1"/>
    </row>
    <row r="608" spans="1:17" ht="12.75">
      <c r="A608" s="69"/>
      <c r="F608" s="70"/>
      <c r="G608" s="70"/>
      <c r="H608" s="70"/>
      <c r="M608" s="21"/>
      <c r="Q608" s="1"/>
    </row>
    <row r="609" spans="1:17" ht="12.75">
      <c r="A609" s="69"/>
      <c r="F609" s="70"/>
      <c r="G609" s="70"/>
      <c r="H609" s="70"/>
      <c r="M609" s="21"/>
      <c r="Q609" s="1"/>
    </row>
    <row r="610" spans="1:17" ht="12.75">
      <c r="A610" s="69"/>
      <c r="F610" s="70"/>
      <c r="G610" s="70"/>
      <c r="H610" s="70"/>
      <c r="M610" s="21"/>
      <c r="Q610" s="1"/>
    </row>
    <row r="611" spans="1:17" ht="12.75">
      <c r="A611" s="69"/>
      <c r="F611" s="70"/>
      <c r="G611" s="70"/>
      <c r="H611" s="70"/>
      <c r="M611" s="21"/>
      <c r="Q611" s="1"/>
    </row>
    <row r="612" spans="1:17" ht="12.75">
      <c r="A612" s="69"/>
      <c r="F612" s="70"/>
      <c r="G612" s="70"/>
      <c r="H612" s="70"/>
      <c r="M612" s="21"/>
      <c r="Q612" s="1"/>
    </row>
    <row r="613" spans="1:17" ht="12.75">
      <c r="A613" s="69"/>
      <c r="F613" s="70"/>
      <c r="G613" s="70"/>
      <c r="H613" s="70"/>
      <c r="M613" s="21"/>
      <c r="Q613" s="1"/>
    </row>
    <row r="614" spans="1:17" ht="12.75">
      <c r="A614" s="69"/>
      <c r="F614" s="70"/>
      <c r="G614" s="70"/>
      <c r="H614" s="70"/>
      <c r="M614" s="21"/>
      <c r="Q614" s="1"/>
    </row>
    <row r="615" spans="1:17" ht="12.75">
      <c r="A615" s="69"/>
      <c r="F615" s="70"/>
      <c r="G615" s="70"/>
      <c r="H615" s="70"/>
      <c r="M615" s="21"/>
      <c r="Q615" s="1"/>
    </row>
    <row r="616" spans="1:17" ht="12.75">
      <c r="A616" s="69"/>
      <c r="F616" s="70"/>
      <c r="G616" s="70"/>
      <c r="H616" s="70"/>
      <c r="M616" s="21"/>
      <c r="Q616" s="1"/>
    </row>
    <row r="617" spans="1:17" ht="12.75">
      <c r="A617" s="69"/>
      <c r="F617" s="70"/>
      <c r="G617" s="70"/>
      <c r="H617" s="70"/>
      <c r="M617" s="21"/>
      <c r="Q617" s="1"/>
    </row>
    <row r="618" spans="1:17" ht="12.75">
      <c r="A618" s="69"/>
      <c r="F618" s="70"/>
      <c r="G618" s="70"/>
      <c r="H618" s="70"/>
      <c r="M618" s="21"/>
      <c r="Q618" s="1"/>
    </row>
    <row r="619" spans="1:17" ht="12.75">
      <c r="A619" s="69"/>
      <c r="F619" s="70"/>
      <c r="G619" s="70"/>
      <c r="H619" s="70"/>
      <c r="M619" s="21"/>
      <c r="Q619" s="1"/>
    </row>
    <row r="620" spans="1:17" ht="12.75">
      <c r="A620" s="69"/>
      <c r="F620" s="70"/>
      <c r="G620" s="70"/>
      <c r="H620" s="70"/>
      <c r="M620" s="21"/>
      <c r="Q620" s="1"/>
    </row>
    <row r="621" spans="1:17" ht="12.75">
      <c r="A621" s="69"/>
      <c r="F621" s="70"/>
      <c r="G621" s="70"/>
      <c r="H621" s="70"/>
      <c r="M621" s="21"/>
      <c r="Q621" s="1"/>
    </row>
    <row r="622" spans="1:17" ht="12.75">
      <c r="A622" s="69"/>
      <c r="F622" s="70"/>
      <c r="G622" s="70"/>
      <c r="H622" s="70"/>
      <c r="M622" s="21"/>
      <c r="Q622" s="1"/>
    </row>
    <row r="623" spans="1:17" ht="12.75">
      <c r="A623" s="69"/>
      <c r="F623" s="70"/>
      <c r="G623" s="70"/>
      <c r="H623" s="70"/>
      <c r="M623" s="21"/>
      <c r="Q623" s="1"/>
    </row>
    <row r="624" spans="1:17" ht="12.75">
      <c r="A624" s="69"/>
      <c r="F624" s="70"/>
      <c r="G624" s="70"/>
      <c r="H624" s="70"/>
      <c r="M624" s="21"/>
      <c r="Q624" s="1"/>
    </row>
    <row r="625" spans="1:17" ht="12.75">
      <c r="A625" s="69"/>
      <c r="F625" s="70"/>
      <c r="G625" s="70"/>
      <c r="H625" s="70"/>
      <c r="M625" s="21"/>
      <c r="Q625" s="1"/>
    </row>
    <row r="626" spans="1:17" ht="12.75">
      <c r="A626" s="69"/>
      <c r="F626" s="70"/>
      <c r="G626" s="70"/>
      <c r="H626" s="70"/>
      <c r="M626" s="21"/>
      <c r="Q626" s="1"/>
    </row>
    <row r="627" spans="1:17" ht="12.75">
      <c r="A627" s="69"/>
      <c r="F627" s="70"/>
      <c r="G627" s="70"/>
      <c r="H627" s="70"/>
      <c r="M627" s="21"/>
      <c r="Q627" s="1"/>
    </row>
    <row r="628" spans="1:17" ht="12.75">
      <c r="A628" s="69"/>
      <c r="F628" s="70"/>
      <c r="G628" s="70"/>
      <c r="H628" s="70"/>
      <c r="M628" s="21"/>
      <c r="Q628" s="1"/>
    </row>
    <row r="629" spans="1:17" ht="12.75">
      <c r="A629" s="69"/>
      <c r="F629" s="70"/>
      <c r="G629" s="70"/>
      <c r="H629" s="70"/>
      <c r="M629" s="21"/>
      <c r="Q629" s="1"/>
    </row>
    <row r="630" spans="1:17" ht="12.75">
      <c r="A630" s="69"/>
      <c r="F630" s="70"/>
      <c r="G630" s="70"/>
      <c r="H630" s="70"/>
      <c r="M630" s="21"/>
      <c r="Q630" s="1"/>
    </row>
    <row r="631" spans="1:17" ht="12.75">
      <c r="A631" s="69"/>
      <c r="F631" s="70"/>
      <c r="G631" s="70"/>
      <c r="H631" s="70"/>
      <c r="M631" s="21"/>
      <c r="Q631" s="1"/>
    </row>
    <row r="632" spans="1:17" ht="12.75">
      <c r="A632" s="69"/>
      <c r="F632" s="70"/>
      <c r="G632" s="70"/>
      <c r="H632" s="70"/>
      <c r="M632" s="21"/>
      <c r="Q632" s="1"/>
    </row>
    <row r="633" spans="1:17" ht="12.75">
      <c r="A633" s="69"/>
      <c r="F633" s="70"/>
      <c r="G633" s="70"/>
      <c r="H633" s="70"/>
      <c r="M633" s="21"/>
      <c r="Q633" s="1"/>
    </row>
    <row r="634" spans="1:17" ht="12.75">
      <c r="A634" s="69"/>
      <c r="F634" s="70"/>
      <c r="G634" s="70"/>
      <c r="H634" s="70"/>
      <c r="M634" s="21"/>
      <c r="Q634" s="1"/>
    </row>
    <row r="635" spans="1:17" ht="12.75">
      <c r="A635" s="69"/>
      <c r="F635" s="70"/>
      <c r="G635" s="70"/>
      <c r="H635" s="70"/>
      <c r="M635" s="21"/>
      <c r="Q635" s="1"/>
    </row>
    <row r="636" spans="1:17" ht="12.75">
      <c r="A636" s="69"/>
      <c r="F636" s="70"/>
      <c r="G636" s="70"/>
      <c r="H636" s="70"/>
      <c r="M636" s="21"/>
      <c r="Q636" s="1"/>
    </row>
    <row r="637" spans="1:17" ht="12.75">
      <c r="A637" s="69"/>
      <c r="F637" s="70"/>
      <c r="G637" s="70"/>
      <c r="H637" s="70"/>
      <c r="M637" s="21"/>
      <c r="Q637" s="1"/>
    </row>
    <row r="638" spans="1:17" ht="12.75">
      <c r="A638" s="69"/>
      <c r="F638" s="70"/>
      <c r="G638" s="70"/>
      <c r="H638" s="70"/>
      <c r="M638" s="21"/>
      <c r="Q638" s="1"/>
    </row>
    <row r="639" spans="1:17" ht="12.75">
      <c r="A639" s="69"/>
      <c r="F639" s="70"/>
      <c r="G639" s="70"/>
      <c r="H639" s="70"/>
      <c r="M639" s="21"/>
      <c r="Q639" s="1"/>
    </row>
    <row r="640" spans="1:17" ht="12.75">
      <c r="A640" s="69"/>
      <c r="F640" s="70"/>
      <c r="G640" s="70"/>
      <c r="H640" s="70"/>
      <c r="M640" s="21"/>
      <c r="Q640" s="1"/>
    </row>
    <row r="641" spans="1:17" ht="12.75">
      <c r="A641" s="69"/>
      <c r="F641" s="70"/>
      <c r="G641" s="70"/>
      <c r="H641" s="70"/>
      <c r="M641" s="21"/>
      <c r="Q641" s="1"/>
    </row>
    <row r="642" spans="1:17" ht="12.75">
      <c r="A642" s="69"/>
      <c r="F642" s="70"/>
      <c r="G642" s="70"/>
      <c r="H642" s="70"/>
      <c r="M642" s="21"/>
      <c r="Q642" s="1"/>
    </row>
    <row r="643" spans="1:17" ht="12.75">
      <c r="A643" s="69"/>
      <c r="F643" s="70"/>
      <c r="G643" s="70"/>
      <c r="H643" s="70"/>
      <c r="M643" s="21"/>
      <c r="Q643" s="1"/>
    </row>
    <row r="644" spans="1:17" ht="12.75">
      <c r="A644" s="69"/>
      <c r="F644" s="70"/>
      <c r="G644" s="70"/>
      <c r="H644" s="70"/>
      <c r="M644" s="21"/>
      <c r="Q644" s="1"/>
    </row>
    <row r="645" spans="1:17" ht="12.75">
      <c r="A645" s="69"/>
      <c r="F645" s="70"/>
      <c r="G645" s="70"/>
      <c r="H645" s="70"/>
      <c r="M645" s="21"/>
      <c r="Q645" s="1"/>
    </row>
    <row r="646" spans="1:17" ht="12.75">
      <c r="A646" s="69"/>
      <c r="F646" s="70"/>
      <c r="G646" s="70"/>
      <c r="H646" s="70"/>
      <c r="M646" s="21"/>
      <c r="Q646" s="1"/>
    </row>
    <row r="647" spans="1:17" ht="12.75">
      <c r="A647" s="69"/>
      <c r="F647" s="70"/>
      <c r="G647" s="70"/>
      <c r="H647" s="70"/>
      <c r="M647" s="21"/>
      <c r="Q647" s="1"/>
    </row>
    <row r="648" spans="1:17" ht="12.75">
      <c r="A648" s="69"/>
      <c r="F648" s="70"/>
      <c r="G648" s="70"/>
      <c r="H648" s="70"/>
      <c r="M648" s="21"/>
      <c r="Q648" s="1"/>
    </row>
    <row r="649" spans="1:17" ht="12.75">
      <c r="A649" s="69"/>
      <c r="F649" s="70"/>
      <c r="G649" s="70"/>
      <c r="H649" s="70"/>
      <c r="M649" s="21"/>
      <c r="Q649" s="1"/>
    </row>
    <row r="650" spans="1:17" ht="12.75">
      <c r="A650" s="69"/>
      <c r="F650" s="70"/>
      <c r="G650" s="70"/>
      <c r="H650" s="70"/>
      <c r="M650" s="21"/>
      <c r="Q650" s="1"/>
    </row>
    <row r="651" spans="1:17" ht="12.75">
      <c r="A651" s="69"/>
      <c r="F651" s="70"/>
      <c r="G651" s="70"/>
      <c r="H651" s="70"/>
      <c r="M651" s="21"/>
      <c r="Q651" s="1"/>
    </row>
    <row r="652" spans="1:17" ht="12.75">
      <c r="A652" s="69"/>
      <c r="F652" s="70"/>
      <c r="G652" s="70"/>
      <c r="H652" s="70"/>
      <c r="M652" s="21"/>
      <c r="Q652" s="1"/>
    </row>
    <row r="653" spans="1:17" ht="12.75">
      <c r="A653" s="69"/>
      <c r="F653" s="70"/>
      <c r="G653" s="70"/>
      <c r="H653" s="70"/>
      <c r="M653" s="21"/>
      <c r="Q653" s="1"/>
    </row>
    <row r="654" spans="1:17" ht="12.75">
      <c r="A654" s="69"/>
      <c r="F654" s="70"/>
      <c r="G654" s="70"/>
      <c r="H654" s="70"/>
      <c r="M654" s="21"/>
      <c r="Q654" s="1"/>
    </row>
    <row r="655" spans="1:17" ht="12.75">
      <c r="A655" s="69"/>
      <c r="F655" s="70"/>
      <c r="G655" s="70"/>
      <c r="H655" s="70"/>
      <c r="M655" s="21"/>
      <c r="Q655" s="1"/>
    </row>
    <row r="656" spans="1:17" ht="12.75">
      <c r="A656" s="69"/>
      <c r="F656" s="70"/>
      <c r="G656" s="70"/>
      <c r="H656" s="70"/>
      <c r="M656" s="21"/>
      <c r="Q656" s="1"/>
    </row>
    <row r="657" spans="1:17" ht="12.75">
      <c r="A657" s="69"/>
      <c r="F657" s="70"/>
      <c r="G657" s="70"/>
      <c r="H657" s="70"/>
      <c r="M657" s="21"/>
      <c r="Q657" s="1"/>
    </row>
    <row r="658" spans="1:17" ht="12.75">
      <c r="A658" s="69"/>
      <c r="F658" s="70"/>
      <c r="G658" s="70"/>
      <c r="H658" s="70"/>
      <c r="M658" s="21"/>
      <c r="Q658" s="1"/>
    </row>
    <row r="659" spans="1:17" ht="12.75">
      <c r="A659" s="69"/>
      <c r="F659" s="70"/>
      <c r="G659" s="70"/>
      <c r="H659" s="70"/>
      <c r="M659" s="21"/>
      <c r="Q659" s="1"/>
    </row>
    <row r="660" spans="1:17" ht="12.75">
      <c r="A660" s="69"/>
      <c r="F660" s="70"/>
      <c r="G660" s="70"/>
      <c r="H660" s="70"/>
      <c r="M660" s="21"/>
      <c r="Q660" s="1"/>
    </row>
    <row r="661" spans="1:17" ht="12.75">
      <c r="A661" s="69"/>
      <c r="F661" s="70"/>
      <c r="G661" s="70"/>
      <c r="H661" s="70"/>
      <c r="M661" s="21"/>
      <c r="Q661" s="1"/>
    </row>
    <row r="662" spans="1:17" ht="12.75">
      <c r="A662" s="69"/>
      <c r="F662" s="70"/>
      <c r="G662" s="70"/>
      <c r="H662" s="70"/>
      <c r="M662" s="21"/>
      <c r="Q662" s="1"/>
    </row>
    <row r="663" spans="1:17" ht="12.75">
      <c r="A663" s="69"/>
      <c r="F663" s="70"/>
      <c r="G663" s="70"/>
      <c r="H663" s="70"/>
      <c r="M663" s="21"/>
      <c r="Q663" s="1"/>
    </row>
    <row r="664" spans="1:17" ht="12.75">
      <c r="A664" s="69"/>
      <c r="F664" s="70"/>
      <c r="G664" s="70"/>
      <c r="H664" s="70"/>
      <c r="M664" s="21"/>
      <c r="Q664" s="1"/>
    </row>
    <row r="665" spans="1:17" ht="12.75">
      <c r="A665" s="69"/>
      <c r="F665" s="70"/>
      <c r="G665" s="70"/>
      <c r="H665" s="70"/>
      <c r="M665" s="21"/>
      <c r="Q665" s="1"/>
    </row>
    <row r="666" spans="1:17" ht="12.75">
      <c r="A666" s="69"/>
      <c r="F666" s="70"/>
      <c r="G666" s="70"/>
      <c r="H666" s="70"/>
      <c r="M666" s="21"/>
      <c r="Q666" s="1"/>
    </row>
    <row r="667" spans="1:17" ht="12.75">
      <c r="A667" s="69"/>
      <c r="F667" s="70"/>
      <c r="G667" s="70"/>
      <c r="H667" s="70"/>
      <c r="M667" s="21"/>
      <c r="Q667" s="1"/>
    </row>
    <row r="668" spans="1:17" ht="12.75">
      <c r="A668" s="69"/>
      <c r="F668" s="70"/>
      <c r="G668" s="70"/>
      <c r="H668" s="70"/>
      <c r="M668" s="21"/>
      <c r="Q668" s="1"/>
    </row>
    <row r="669" spans="1:17" ht="12.75">
      <c r="A669" s="69"/>
      <c r="F669" s="70"/>
      <c r="G669" s="70"/>
      <c r="H669" s="70"/>
      <c r="M669" s="21"/>
      <c r="Q669" s="1"/>
    </row>
    <row r="670" spans="1:17" ht="12.75">
      <c r="A670" s="69"/>
      <c r="F670" s="70"/>
      <c r="G670" s="70"/>
      <c r="H670" s="70"/>
      <c r="M670" s="21"/>
      <c r="Q670" s="1"/>
    </row>
    <row r="671" spans="1:17" ht="12.75">
      <c r="A671" s="69"/>
      <c r="F671" s="70"/>
      <c r="G671" s="70"/>
      <c r="H671" s="70"/>
      <c r="M671" s="21"/>
      <c r="Q671" s="1"/>
    </row>
    <row r="672" spans="1:17" ht="12.75">
      <c r="A672" s="69"/>
      <c r="F672" s="70"/>
      <c r="G672" s="70"/>
      <c r="H672" s="70"/>
      <c r="M672" s="21"/>
      <c r="Q672" s="1"/>
    </row>
    <row r="673" spans="1:17" ht="12.75">
      <c r="A673" s="69"/>
      <c r="F673" s="70"/>
      <c r="G673" s="70"/>
      <c r="H673" s="70"/>
      <c r="M673" s="21"/>
      <c r="Q673" s="1"/>
    </row>
    <row r="674" spans="1:17" ht="12.75">
      <c r="A674" s="69"/>
      <c r="F674" s="70"/>
      <c r="G674" s="70"/>
      <c r="H674" s="70"/>
      <c r="M674" s="21"/>
      <c r="Q674" s="1"/>
    </row>
    <row r="675" spans="1:17" ht="12.75">
      <c r="A675" s="69"/>
      <c r="F675" s="70"/>
      <c r="G675" s="70"/>
      <c r="H675" s="70"/>
      <c r="M675" s="21"/>
      <c r="Q675" s="1"/>
    </row>
    <row r="676" spans="1:17" ht="12.75">
      <c r="A676" s="69"/>
      <c r="F676" s="70"/>
      <c r="G676" s="70"/>
      <c r="H676" s="70"/>
      <c r="M676" s="21"/>
      <c r="Q676" s="1"/>
    </row>
    <row r="677" spans="1:17" ht="12.75">
      <c r="A677" s="69"/>
      <c r="F677" s="70"/>
      <c r="G677" s="70"/>
      <c r="H677" s="70"/>
      <c r="M677" s="21"/>
      <c r="Q677" s="1"/>
    </row>
    <row r="678" spans="1:17" ht="12.75">
      <c r="A678" s="69"/>
      <c r="F678" s="70"/>
      <c r="G678" s="70"/>
      <c r="H678" s="70"/>
      <c r="M678" s="21"/>
      <c r="Q678" s="1"/>
    </row>
    <row r="679" spans="1:17" ht="12.75">
      <c r="A679" s="69"/>
      <c r="F679" s="70"/>
      <c r="G679" s="70"/>
      <c r="H679" s="70"/>
      <c r="M679" s="21"/>
      <c r="Q679" s="1"/>
    </row>
    <row r="680" spans="1:17" ht="12.75">
      <c r="A680" s="69"/>
      <c r="F680" s="70"/>
      <c r="G680" s="70"/>
      <c r="H680" s="70"/>
      <c r="M680" s="21"/>
      <c r="Q680" s="1"/>
    </row>
    <row r="681" spans="1:17" ht="12.75">
      <c r="A681" s="69"/>
      <c r="F681" s="70"/>
      <c r="G681" s="70"/>
      <c r="H681" s="70"/>
      <c r="M681" s="21"/>
      <c r="Q681" s="1"/>
    </row>
    <row r="682" spans="1:17" ht="12.75">
      <c r="A682" s="69"/>
      <c r="F682" s="70"/>
      <c r="G682" s="70"/>
      <c r="H682" s="70"/>
      <c r="M682" s="21"/>
      <c r="Q682" s="1"/>
    </row>
    <row r="683" spans="1:17" ht="12.75">
      <c r="A683" s="69"/>
      <c r="F683" s="70"/>
      <c r="G683" s="70"/>
      <c r="H683" s="70"/>
      <c r="M683" s="21"/>
      <c r="Q683" s="1"/>
    </row>
    <row r="684" spans="1:17" ht="12.75">
      <c r="A684" s="69"/>
      <c r="F684" s="70"/>
      <c r="G684" s="70"/>
      <c r="H684" s="70"/>
      <c r="M684" s="21"/>
      <c r="Q684" s="1"/>
    </row>
    <row r="685" spans="1:17" ht="12.75">
      <c r="A685" s="69"/>
      <c r="F685" s="70"/>
      <c r="G685" s="70"/>
      <c r="H685" s="70"/>
      <c r="M685" s="21"/>
      <c r="Q685" s="1"/>
    </row>
    <row r="686" spans="1:17" ht="12.75">
      <c r="A686" s="69"/>
      <c r="F686" s="70"/>
      <c r="G686" s="70"/>
      <c r="H686" s="70"/>
      <c r="M686" s="21"/>
      <c r="Q686" s="1"/>
    </row>
    <row r="687" spans="1:17" ht="12.75">
      <c r="A687" s="69"/>
      <c r="F687" s="70"/>
      <c r="G687" s="70"/>
      <c r="H687" s="70"/>
      <c r="M687" s="21"/>
      <c r="Q687" s="1"/>
    </row>
    <row r="688" spans="1:17" ht="12.75">
      <c r="A688" s="69"/>
      <c r="F688" s="70"/>
      <c r="G688" s="70"/>
      <c r="H688" s="70"/>
      <c r="M688" s="21"/>
      <c r="Q688" s="1"/>
    </row>
    <row r="689" spans="1:17" ht="12.75">
      <c r="A689" s="69"/>
      <c r="F689" s="70"/>
      <c r="G689" s="70"/>
      <c r="H689" s="70"/>
      <c r="M689" s="21"/>
      <c r="Q689" s="1"/>
    </row>
    <row r="690" spans="1:13" ht="12.75">
      <c r="A690" s="69"/>
      <c r="F690" s="70"/>
      <c r="G690" s="70"/>
      <c r="H690" s="70"/>
      <c r="M690" s="21"/>
    </row>
    <row r="691" spans="1:13" ht="12.75">
      <c r="A691" s="69"/>
      <c r="F691" s="70"/>
      <c r="G691" s="70"/>
      <c r="H691" s="70"/>
      <c r="M691" s="21"/>
    </row>
    <row r="692" spans="1:13" ht="12.75">
      <c r="A692" s="69"/>
      <c r="F692" s="70"/>
      <c r="G692" s="70"/>
      <c r="H692" s="70"/>
      <c r="M692" s="21"/>
    </row>
    <row r="693" spans="1:13" ht="12.75">
      <c r="A693" s="69"/>
      <c r="F693" s="70"/>
      <c r="G693" s="70"/>
      <c r="H693" s="70"/>
      <c r="M693" s="21"/>
    </row>
    <row r="694" spans="1:13" ht="12.75">
      <c r="A694" s="69"/>
      <c r="F694" s="70"/>
      <c r="G694" s="70"/>
      <c r="H694" s="70"/>
      <c r="M694" s="21"/>
    </row>
    <row r="695" spans="1:13" ht="12.75">
      <c r="A695" s="69"/>
      <c r="F695" s="70"/>
      <c r="G695" s="70"/>
      <c r="H695" s="70"/>
      <c r="M695" s="21"/>
    </row>
    <row r="696" spans="1:13" ht="12.75">
      <c r="A696" s="69"/>
      <c r="F696" s="70"/>
      <c r="G696" s="70"/>
      <c r="H696" s="70"/>
      <c r="M696" s="21"/>
    </row>
    <row r="697" spans="1:13" ht="12.75">
      <c r="A697" s="69"/>
      <c r="F697" s="70"/>
      <c r="G697" s="70"/>
      <c r="H697" s="70"/>
      <c r="M697" s="21"/>
    </row>
    <row r="698" spans="1:13" ht="12.75">
      <c r="A698" s="69"/>
      <c r="F698" s="70"/>
      <c r="G698" s="70"/>
      <c r="H698" s="70"/>
      <c r="M698" s="21"/>
    </row>
    <row r="699" spans="1:13" ht="12.75">
      <c r="A699" s="69"/>
      <c r="F699" s="70"/>
      <c r="G699" s="70"/>
      <c r="H699" s="70"/>
      <c r="M699" s="21"/>
    </row>
    <row r="700" spans="1:13" ht="12.75">
      <c r="A700" s="69"/>
      <c r="F700" s="70"/>
      <c r="G700" s="70"/>
      <c r="H700" s="70"/>
      <c r="M700" s="21"/>
    </row>
    <row r="701" spans="1:13" ht="12.75">
      <c r="A701" s="69"/>
      <c r="F701" s="70"/>
      <c r="G701" s="70"/>
      <c r="H701" s="70"/>
      <c r="M701" s="21"/>
    </row>
    <row r="702" spans="1:13" ht="12.75">
      <c r="A702" s="69"/>
      <c r="F702" s="70"/>
      <c r="G702" s="70"/>
      <c r="H702" s="70"/>
      <c r="M702" s="21"/>
    </row>
    <row r="703" spans="1:13" ht="12.75">
      <c r="A703" s="69"/>
      <c r="F703" s="70"/>
      <c r="G703" s="70"/>
      <c r="H703" s="70"/>
      <c r="M703" s="21"/>
    </row>
    <row r="704" spans="1:13" ht="12.75">
      <c r="A704" s="69"/>
      <c r="F704" s="70"/>
      <c r="G704" s="70"/>
      <c r="H704" s="70"/>
      <c r="M704" s="21"/>
    </row>
    <row r="705" spans="1:13" ht="12.75">
      <c r="A705" s="69"/>
      <c r="F705" s="70"/>
      <c r="G705" s="70"/>
      <c r="H705" s="70"/>
      <c r="M705" s="21"/>
    </row>
    <row r="706" spans="1:13" ht="12.75">
      <c r="A706" s="69"/>
      <c r="F706" s="70"/>
      <c r="G706" s="70"/>
      <c r="H706" s="70"/>
      <c r="M706" s="21"/>
    </row>
    <row r="707" spans="1:13" ht="12.75">
      <c r="A707" s="69"/>
      <c r="F707" s="70"/>
      <c r="G707" s="70"/>
      <c r="H707" s="70"/>
      <c r="M707" s="21"/>
    </row>
    <row r="708" spans="1:13" ht="12.75">
      <c r="A708" s="69"/>
      <c r="F708" s="70"/>
      <c r="G708" s="70"/>
      <c r="H708" s="70"/>
      <c r="M708" s="21"/>
    </row>
    <row r="709" spans="1:13" ht="12.75">
      <c r="A709" s="69"/>
      <c r="F709" s="70"/>
      <c r="G709" s="70"/>
      <c r="H709" s="70"/>
      <c r="M709" s="21"/>
    </row>
    <row r="710" spans="1:13" ht="12.75">
      <c r="A710" s="69"/>
      <c r="F710" s="70"/>
      <c r="G710" s="70"/>
      <c r="H710" s="70"/>
      <c r="M710" s="21"/>
    </row>
    <row r="711" spans="1:13" ht="12.75">
      <c r="A711" s="69"/>
      <c r="F711" s="70"/>
      <c r="G711" s="70"/>
      <c r="H711" s="70"/>
      <c r="M711" s="21"/>
    </row>
    <row r="712" spans="1:13" ht="12.75">
      <c r="A712" s="69"/>
      <c r="F712" s="70"/>
      <c r="G712" s="70"/>
      <c r="H712" s="70"/>
      <c r="M712" s="21"/>
    </row>
    <row r="713" spans="1:13" ht="12.75">
      <c r="A713" s="69"/>
      <c r="F713" s="70"/>
      <c r="G713" s="70"/>
      <c r="H713" s="70"/>
      <c r="M713" s="21"/>
    </row>
    <row r="714" spans="1:13" ht="12.75">
      <c r="A714" s="69"/>
      <c r="F714" s="70"/>
      <c r="G714" s="70"/>
      <c r="H714" s="70"/>
      <c r="M714" s="21"/>
    </row>
    <row r="715" spans="1:13" ht="12.75">
      <c r="A715" s="69"/>
      <c r="F715" s="70"/>
      <c r="G715" s="70"/>
      <c r="H715" s="70"/>
      <c r="M715" s="21"/>
    </row>
    <row r="716" spans="1:13" ht="12.75">
      <c r="A716" s="69"/>
      <c r="F716" s="70"/>
      <c r="G716" s="70"/>
      <c r="H716" s="70"/>
      <c r="M716" s="21"/>
    </row>
    <row r="717" spans="1:13" ht="12.75">
      <c r="A717" s="69"/>
      <c r="F717" s="70"/>
      <c r="G717" s="70"/>
      <c r="H717" s="70"/>
      <c r="M717" s="21"/>
    </row>
    <row r="718" spans="1:13" ht="12.75">
      <c r="A718" s="69"/>
      <c r="F718" s="70"/>
      <c r="G718" s="70"/>
      <c r="H718" s="70"/>
      <c r="M718" s="21"/>
    </row>
    <row r="719" spans="1:13" ht="12.75">
      <c r="A719" s="69"/>
      <c r="F719" s="70"/>
      <c r="G719" s="70"/>
      <c r="H719" s="70"/>
      <c r="M719" s="21"/>
    </row>
    <row r="720" spans="1:13" ht="12.75">
      <c r="A720" s="69"/>
      <c r="F720" s="70"/>
      <c r="G720" s="70"/>
      <c r="H720" s="70"/>
      <c r="M720" s="21"/>
    </row>
    <row r="721" spans="1:13" ht="12.75">
      <c r="A721" s="69"/>
      <c r="F721" s="70"/>
      <c r="G721" s="70"/>
      <c r="H721" s="70"/>
      <c r="M721" s="21"/>
    </row>
    <row r="722" spans="1:13" ht="12.75">
      <c r="A722" s="69"/>
      <c r="F722" s="70"/>
      <c r="G722" s="70"/>
      <c r="H722" s="70"/>
      <c r="M722" s="21"/>
    </row>
    <row r="723" spans="1:13" ht="12.75">
      <c r="A723" s="69"/>
      <c r="F723" s="70"/>
      <c r="G723" s="70"/>
      <c r="H723" s="70"/>
      <c r="M723" s="21"/>
    </row>
    <row r="724" spans="1:13" ht="12.75">
      <c r="A724" s="69"/>
      <c r="F724" s="70"/>
      <c r="G724" s="70"/>
      <c r="H724" s="70"/>
      <c r="M724" s="21"/>
    </row>
    <row r="725" spans="1:13" ht="12.75">
      <c r="A725" s="69"/>
      <c r="F725" s="70"/>
      <c r="G725" s="70"/>
      <c r="H725" s="70"/>
      <c r="M725" s="21"/>
    </row>
    <row r="726" spans="1:13" ht="12.75">
      <c r="A726" s="69"/>
      <c r="F726" s="70"/>
      <c r="G726" s="70"/>
      <c r="H726" s="70"/>
      <c r="M726" s="21"/>
    </row>
    <row r="727" spans="1:13" ht="12.75">
      <c r="A727" s="69"/>
      <c r="F727" s="70"/>
      <c r="G727" s="70"/>
      <c r="H727" s="70"/>
      <c r="M727" s="21"/>
    </row>
    <row r="728" spans="1:13" ht="12.75">
      <c r="A728" s="69"/>
      <c r="F728" s="70"/>
      <c r="G728" s="70"/>
      <c r="H728" s="70"/>
      <c r="M728" s="21"/>
    </row>
    <row r="729" spans="1:13" ht="12.75">
      <c r="A729" s="69"/>
      <c r="F729" s="70"/>
      <c r="G729" s="70"/>
      <c r="H729" s="70"/>
      <c r="M729" s="21"/>
    </row>
    <row r="730" spans="1:13" ht="12.75">
      <c r="A730" s="69"/>
      <c r="F730" s="70"/>
      <c r="G730" s="70"/>
      <c r="H730" s="70"/>
      <c r="M730" s="21"/>
    </row>
    <row r="731" spans="1:13" ht="12.75">
      <c r="A731" s="69"/>
      <c r="F731" s="70"/>
      <c r="G731" s="70"/>
      <c r="H731" s="70"/>
      <c r="M731" s="21"/>
    </row>
    <row r="732" spans="1:13" ht="12.75">
      <c r="A732" s="69"/>
      <c r="F732" s="70"/>
      <c r="G732" s="70"/>
      <c r="H732" s="70"/>
      <c r="M732" s="21"/>
    </row>
    <row r="733" spans="1:13" ht="12.75">
      <c r="A733" s="69"/>
      <c r="F733" s="70"/>
      <c r="G733" s="70"/>
      <c r="H733" s="70"/>
      <c r="M733" s="21"/>
    </row>
    <row r="734" spans="1:13" ht="12.75">
      <c r="A734" s="69"/>
      <c r="F734" s="70"/>
      <c r="G734" s="70"/>
      <c r="H734" s="70"/>
      <c r="M734" s="21"/>
    </row>
    <row r="735" spans="1:13" ht="12.75">
      <c r="A735" s="69"/>
      <c r="F735" s="70"/>
      <c r="G735" s="70"/>
      <c r="H735" s="70"/>
      <c r="M735" s="21"/>
    </row>
    <row r="736" spans="1:13" ht="12.75">
      <c r="A736" s="69"/>
      <c r="F736" s="70"/>
      <c r="G736" s="70"/>
      <c r="H736" s="70"/>
      <c r="M736" s="21"/>
    </row>
    <row r="737" spans="1:13" ht="12.75">
      <c r="A737" s="69"/>
      <c r="F737" s="70"/>
      <c r="G737" s="70"/>
      <c r="H737" s="70"/>
      <c r="M737" s="21"/>
    </row>
    <row r="738" spans="1:13" ht="12.75">
      <c r="A738" s="69"/>
      <c r="F738" s="70"/>
      <c r="G738" s="70"/>
      <c r="H738" s="70"/>
      <c r="M738" s="21"/>
    </row>
    <row r="739" spans="1:13" ht="12.75">
      <c r="A739" s="69"/>
      <c r="F739" s="70"/>
      <c r="G739" s="70"/>
      <c r="H739" s="70"/>
      <c r="M739" s="21"/>
    </row>
    <row r="740" spans="1:13" ht="12.75">
      <c r="A740" s="69"/>
      <c r="F740" s="70"/>
      <c r="G740" s="70"/>
      <c r="H740" s="70"/>
      <c r="M740" s="21"/>
    </row>
    <row r="741" spans="1:13" ht="12.75">
      <c r="A741" s="69"/>
      <c r="F741" s="70"/>
      <c r="G741" s="70"/>
      <c r="H741" s="70"/>
      <c r="M741" s="21"/>
    </row>
    <row r="742" spans="1:13" ht="12.75">
      <c r="A742" s="69"/>
      <c r="F742" s="70"/>
      <c r="G742" s="70"/>
      <c r="H742" s="70"/>
      <c r="M742" s="21"/>
    </row>
    <row r="743" spans="1:13" ht="12.75">
      <c r="A743" s="69"/>
      <c r="F743" s="70"/>
      <c r="G743" s="70"/>
      <c r="H743" s="70"/>
      <c r="M743" s="21"/>
    </row>
    <row r="744" spans="1:13" ht="12.75">
      <c r="A744" s="69"/>
      <c r="F744" s="70"/>
      <c r="G744" s="70"/>
      <c r="H744" s="70"/>
      <c r="M744" s="21"/>
    </row>
    <row r="745" spans="1:13" ht="12.75">
      <c r="A745" s="69"/>
      <c r="F745" s="70"/>
      <c r="G745" s="70"/>
      <c r="H745" s="70"/>
      <c r="M745" s="21"/>
    </row>
    <row r="746" spans="1:13" ht="12.75">
      <c r="A746" s="69"/>
      <c r="F746" s="70"/>
      <c r="G746" s="70"/>
      <c r="H746" s="70"/>
      <c r="M746" s="21"/>
    </row>
    <row r="747" spans="1:13" ht="12.75">
      <c r="A747" s="69"/>
      <c r="F747" s="70"/>
      <c r="G747" s="70"/>
      <c r="H747" s="70"/>
      <c r="M747" s="21"/>
    </row>
    <row r="748" spans="1:13" ht="12.75">
      <c r="A748" s="69"/>
      <c r="F748" s="70"/>
      <c r="G748" s="70"/>
      <c r="H748" s="70"/>
      <c r="M748" s="21"/>
    </row>
    <row r="749" spans="1:13" ht="12.75">
      <c r="A749" s="69"/>
      <c r="F749" s="70"/>
      <c r="G749" s="70"/>
      <c r="H749" s="70"/>
      <c r="M749" s="21"/>
    </row>
    <row r="750" spans="1:13" ht="12.75">
      <c r="A750" s="69"/>
      <c r="F750" s="70"/>
      <c r="G750" s="70"/>
      <c r="H750" s="70"/>
      <c r="M750" s="21"/>
    </row>
    <row r="751" spans="1:13" ht="12.75">
      <c r="A751" s="69"/>
      <c r="F751" s="70"/>
      <c r="G751" s="70"/>
      <c r="H751" s="70"/>
      <c r="M751" s="21"/>
    </row>
    <row r="752" spans="1:13" ht="12.75">
      <c r="A752" s="69"/>
      <c r="F752" s="70"/>
      <c r="G752" s="70"/>
      <c r="H752" s="70"/>
      <c r="M752" s="21"/>
    </row>
    <row r="753" spans="1:13" ht="12.75">
      <c r="A753" s="69"/>
      <c r="F753" s="70"/>
      <c r="G753" s="70"/>
      <c r="H753" s="70"/>
      <c r="M753" s="21"/>
    </row>
    <row r="754" spans="1:13" ht="12.75">
      <c r="A754" s="69"/>
      <c r="F754" s="70"/>
      <c r="G754" s="70"/>
      <c r="H754" s="70"/>
      <c r="M754" s="21"/>
    </row>
    <row r="755" spans="1:13" ht="12.75">
      <c r="A755" s="69"/>
      <c r="F755" s="70"/>
      <c r="G755" s="70"/>
      <c r="H755" s="70"/>
      <c r="M755" s="21"/>
    </row>
    <row r="756" spans="1:13" ht="12.75">
      <c r="A756" s="69"/>
      <c r="F756" s="70"/>
      <c r="G756" s="70"/>
      <c r="H756" s="70"/>
      <c r="M756" s="21"/>
    </row>
    <row r="757" spans="1:13" ht="12.75">
      <c r="A757" s="69"/>
      <c r="F757" s="70"/>
      <c r="G757" s="70"/>
      <c r="H757" s="70"/>
      <c r="M757" s="21"/>
    </row>
    <row r="758" spans="1:13" ht="12.75">
      <c r="A758" s="69"/>
      <c r="F758" s="70"/>
      <c r="G758" s="70"/>
      <c r="H758" s="70"/>
      <c r="M758" s="21"/>
    </row>
    <row r="759" spans="1:13" ht="12.75">
      <c r="A759" s="69"/>
      <c r="F759" s="70"/>
      <c r="G759" s="70"/>
      <c r="H759" s="70"/>
      <c r="M759" s="21"/>
    </row>
    <row r="760" spans="1:13" ht="12.75">
      <c r="A760" s="69"/>
      <c r="F760" s="70"/>
      <c r="G760" s="70"/>
      <c r="H760" s="70"/>
      <c r="M760" s="21"/>
    </row>
    <row r="761" spans="1:13" ht="12.75">
      <c r="A761" s="69"/>
      <c r="F761" s="70"/>
      <c r="G761" s="70"/>
      <c r="H761" s="70"/>
      <c r="M761" s="21"/>
    </row>
    <row r="762" spans="1:13" ht="12.75">
      <c r="A762" s="69"/>
      <c r="F762" s="70"/>
      <c r="G762" s="70"/>
      <c r="H762" s="70"/>
      <c r="M762" s="21"/>
    </row>
    <row r="763" spans="1:13" ht="12.75">
      <c r="A763" s="69"/>
      <c r="F763" s="70"/>
      <c r="G763" s="70"/>
      <c r="H763" s="70"/>
      <c r="M763" s="21"/>
    </row>
    <row r="764" spans="1:13" ht="12.75">
      <c r="A764" s="69"/>
      <c r="F764" s="70"/>
      <c r="G764" s="70"/>
      <c r="H764" s="70"/>
      <c r="M764" s="21"/>
    </row>
    <row r="765" spans="1:13" ht="12.75">
      <c r="A765" s="69"/>
      <c r="F765" s="70"/>
      <c r="G765" s="70"/>
      <c r="H765" s="70"/>
      <c r="M765" s="21"/>
    </row>
    <row r="766" spans="1:13" ht="12.75">
      <c r="A766" s="69"/>
      <c r="F766" s="70"/>
      <c r="G766" s="70"/>
      <c r="H766" s="70"/>
      <c r="M766" s="21"/>
    </row>
    <row r="767" spans="1:13" ht="12.75">
      <c r="A767" s="69"/>
      <c r="F767" s="70"/>
      <c r="G767" s="70"/>
      <c r="H767" s="70"/>
      <c r="M767" s="21"/>
    </row>
    <row r="768" spans="1:13" ht="12.75">
      <c r="A768" s="69"/>
      <c r="F768" s="70"/>
      <c r="G768" s="70"/>
      <c r="H768" s="70"/>
      <c r="M768" s="21"/>
    </row>
    <row r="769" spans="1:13" ht="12.75">
      <c r="A769" s="69"/>
      <c r="F769" s="70"/>
      <c r="G769" s="70"/>
      <c r="H769" s="70"/>
      <c r="M769" s="21"/>
    </row>
    <row r="770" spans="1:13" ht="12.75">
      <c r="A770" s="69"/>
      <c r="F770" s="70"/>
      <c r="G770" s="70"/>
      <c r="H770" s="70"/>
      <c r="M770" s="21"/>
    </row>
    <row r="771" spans="1:13" ht="12.75">
      <c r="A771" s="69"/>
      <c r="F771" s="70"/>
      <c r="G771" s="70"/>
      <c r="H771" s="70"/>
      <c r="M771" s="21"/>
    </row>
    <row r="772" spans="1:13" ht="12.75">
      <c r="A772" s="69"/>
      <c r="F772" s="70"/>
      <c r="G772" s="70"/>
      <c r="H772" s="70"/>
      <c r="M772" s="21"/>
    </row>
    <row r="773" spans="1:13" ht="12.75">
      <c r="A773" s="69"/>
      <c r="F773" s="70"/>
      <c r="G773" s="70"/>
      <c r="H773" s="70"/>
      <c r="M773" s="21"/>
    </row>
    <row r="774" spans="1:13" ht="12.75">
      <c r="A774" s="69"/>
      <c r="F774" s="70"/>
      <c r="G774" s="70"/>
      <c r="H774" s="70"/>
      <c r="M774" s="21"/>
    </row>
    <row r="775" spans="1:13" ht="12.75">
      <c r="A775" s="69"/>
      <c r="F775" s="70"/>
      <c r="G775" s="70"/>
      <c r="H775" s="70"/>
      <c r="M775" s="21"/>
    </row>
    <row r="776" spans="1:13" ht="12.75">
      <c r="A776" s="69"/>
      <c r="F776" s="70"/>
      <c r="G776" s="70"/>
      <c r="H776" s="70"/>
      <c r="M776" s="21"/>
    </row>
    <row r="777" spans="1:13" ht="12.75">
      <c r="A777" s="69"/>
      <c r="F777" s="70"/>
      <c r="G777" s="70"/>
      <c r="H777" s="70"/>
      <c r="M777" s="21"/>
    </row>
    <row r="778" spans="1:13" ht="12.75">
      <c r="A778" s="69"/>
      <c r="F778" s="70"/>
      <c r="G778" s="70"/>
      <c r="H778" s="70"/>
      <c r="M778" s="21"/>
    </row>
    <row r="779" spans="1:13" ht="12.75">
      <c r="A779" s="69"/>
      <c r="F779" s="70"/>
      <c r="G779" s="70"/>
      <c r="H779" s="70"/>
      <c r="M779" s="21"/>
    </row>
    <row r="780" spans="1:13" ht="12.75">
      <c r="A780" s="69"/>
      <c r="F780" s="70"/>
      <c r="G780" s="70"/>
      <c r="H780" s="70"/>
      <c r="M780" s="21"/>
    </row>
    <row r="781" spans="1:13" ht="12.75">
      <c r="A781" s="69"/>
      <c r="F781" s="70"/>
      <c r="G781" s="70"/>
      <c r="H781" s="70"/>
      <c r="M781" s="21"/>
    </row>
    <row r="782" spans="1:13" ht="12.75">
      <c r="A782" s="69"/>
      <c r="F782" s="70"/>
      <c r="G782" s="70"/>
      <c r="H782" s="70"/>
      <c r="M782" s="21"/>
    </row>
    <row r="783" spans="1:13" ht="12.75">
      <c r="A783" s="69"/>
      <c r="F783" s="70"/>
      <c r="G783" s="70"/>
      <c r="H783" s="70"/>
      <c r="M783" s="21"/>
    </row>
    <row r="784" spans="1:13" ht="12.75">
      <c r="A784" s="69"/>
      <c r="F784" s="70"/>
      <c r="G784" s="70"/>
      <c r="H784" s="70"/>
      <c r="M784" s="21"/>
    </row>
    <row r="785" spans="1:13" ht="12.75">
      <c r="A785" s="69"/>
      <c r="F785" s="70"/>
      <c r="G785" s="70"/>
      <c r="H785" s="70"/>
      <c r="M785" s="21"/>
    </row>
    <row r="786" spans="1:13" ht="12.75">
      <c r="A786" s="69"/>
      <c r="F786" s="70"/>
      <c r="G786" s="70"/>
      <c r="H786" s="70"/>
      <c r="M786" s="21"/>
    </row>
    <row r="787" spans="1:13" ht="12.75">
      <c r="A787" s="69"/>
      <c r="F787" s="70"/>
      <c r="G787" s="70"/>
      <c r="H787" s="70"/>
      <c r="M787" s="21"/>
    </row>
    <row r="788" spans="1:13" ht="12.75">
      <c r="A788" s="69"/>
      <c r="F788" s="70"/>
      <c r="G788" s="70"/>
      <c r="H788" s="70"/>
      <c r="M788" s="21"/>
    </row>
    <row r="789" spans="1:13" ht="12.75">
      <c r="A789" s="69"/>
      <c r="F789" s="70"/>
      <c r="G789" s="70"/>
      <c r="H789" s="70"/>
      <c r="M789" s="21"/>
    </row>
    <row r="790" spans="1:13" ht="12.75">
      <c r="A790" s="69"/>
      <c r="F790" s="70"/>
      <c r="G790" s="70"/>
      <c r="H790" s="70"/>
      <c r="M790" s="21"/>
    </row>
    <row r="791" spans="1:13" ht="12.75">
      <c r="A791" s="69"/>
      <c r="F791" s="70"/>
      <c r="G791" s="70"/>
      <c r="H791" s="70"/>
      <c r="M791" s="21"/>
    </row>
    <row r="792" spans="1:13" ht="12.75">
      <c r="A792" s="69"/>
      <c r="F792" s="70"/>
      <c r="G792" s="70"/>
      <c r="H792" s="70"/>
      <c r="M792" s="21"/>
    </row>
    <row r="793" spans="1:13" ht="12.75">
      <c r="A793" s="69"/>
      <c r="F793" s="70"/>
      <c r="G793" s="70"/>
      <c r="H793" s="70"/>
      <c r="M793" s="21"/>
    </row>
    <row r="794" spans="1:13" ht="12.75">
      <c r="A794" s="69"/>
      <c r="F794" s="70"/>
      <c r="G794" s="70"/>
      <c r="H794" s="70"/>
      <c r="M794" s="21"/>
    </row>
    <row r="795" spans="1:13" ht="12.75">
      <c r="A795" s="69"/>
      <c r="F795" s="70"/>
      <c r="G795" s="70"/>
      <c r="H795" s="70"/>
      <c r="M795" s="21"/>
    </row>
    <row r="796" spans="1:13" ht="12.75">
      <c r="A796" s="69"/>
      <c r="F796" s="70"/>
      <c r="G796" s="70"/>
      <c r="H796" s="70"/>
      <c r="M796" s="21"/>
    </row>
    <row r="797" spans="1:13" ht="12.75">
      <c r="A797" s="69"/>
      <c r="F797" s="70"/>
      <c r="G797" s="70"/>
      <c r="H797" s="70"/>
      <c r="M797" s="21"/>
    </row>
    <row r="798" spans="1:13" ht="12.75">
      <c r="A798" s="69"/>
      <c r="F798" s="70"/>
      <c r="G798" s="70"/>
      <c r="H798" s="70"/>
      <c r="M798" s="21"/>
    </row>
    <row r="799" spans="1:13" ht="12.75">
      <c r="A799" s="69"/>
      <c r="F799" s="70"/>
      <c r="G799" s="70"/>
      <c r="H799" s="70"/>
      <c r="M799" s="21"/>
    </row>
    <row r="800" spans="1:13" ht="12.75">
      <c r="A800" s="69"/>
      <c r="F800" s="70"/>
      <c r="G800" s="70"/>
      <c r="H800" s="70"/>
      <c r="M800" s="21"/>
    </row>
    <row r="801" spans="1:13" ht="12.75">
      <c r="A801" s="69"/>
      <c r="F801" s="70"/>
      <c r="G801" s="70"/>
      <c r="H801" s="70"/>
      <c r="M801" s="21"/>
    </row>
    <row r="802" spans="1:13" ht="12.75">
      <c r="A802" s="69"/>
      <c r="F802" s="70"/>
      <c r="G802" s="70"/>
      <c r="H802" s="70"/>
      <c r="M802" s="21"/>
    </row>
    <row r="803" spans="1:13" ht="12.75">
      <c r="A803" s="69"/>
      <c r="F803" s="70"/>
      <c r="G803" s="70"/>
      <c r="H803" s="70"/>
      <c r="M803" s="21"/>
    </row>
    <row r="804" spans="1:13" ht="12.75">
      <c r="A804" s="69"/>
      <c r="F804" s="70"/>
      <c r="G804" s="70"/>
      <c r="H804" s="70"/>
      <c r="M804" s="21"/>
    </row>
    <row r="805" spans="1:13" ht="12.75">
      <c r="A805" s="69"/>
      <c r="F805" s="70"/>
      <c r="G805" s="70"/>
      <c r="H805" s="70"/>
      <c r="M805" s="21"/>
    </row>
    <row r="806" spans="1:13" ht="12.75">
      <c r="A806" s="69"/>
      <c r="F806" s="70"/>
      <c r="G806" s="70"/>
      <c r="H806" s="70"/>
      <c r="M806" s="21"/>
    </row>
    <row r="807" spans="1:13" ht="12.75">
      <c r="A807" s="69"/>
      <c r="F807" s="70"/>
      <c r="G807" s="70"/>
      <c r="H807" s="70"/>
      <c r="M807" s="21"/>
    </row>
    <row r="808" spans="1:13" ht="12.75">
      <c r="A808" s="69"/>
      <c r="F808" s="70"/>
      <c r="G808" s="70"/>
      <c r="H808" s="70"/>
      <c r="M808" s="21"/>
    </row>
    <row r="809" spans="1:13" ht="12.75">
      <c r="A809" s="69"/>
      <c r="F809" s="70"/>
      <c r="G809" s="70"/>
      <c r="H809" s="70"/>
      <c r="M809" s="21"/>
    </row>
    <row r="810" spans="1:13" ht="12.75">
      <c r="A810" s="69"/>
      <c r="F810" s="70"/>
      <c r="G810" s="70"/>
      <c r="H810" s="70"/>
      <c r="M810" s="21"/>
    </row>
    <row r="811" spans="1:13" ht="12.75">
      <c r="A811" s="69"/>
      <c r="F811" s="70"/>
      <c r="G811" s="70"/>
      <c r="H811" s="70"/>
      <c r="M811" s="21"/>
    </row>
    <row r="812" spans="1:13" ht="12.75">
      <c r="A812" s="69"/>
      <c r="F812" s="70"/>
      <c r="G812" s="70"/>
      <c r="H812" s="70"/>
      <c r="M812" s="21"/>
    </row>
    <row r="813" spans="1:13" ht="12.75">
      <c r="A813" s="69"/>
      <c r="F813" s="70"/>
      <c r="G813" s="70"/>
      <c r="H813" s="70"/>
      <c r="M813" s="21"/>
    </row>
    <row r="814" spans="1:13" ht="12.75">
      <c r="A814" s="69"/>
      <c r="F814" s="70"/>
      <c r="G814" s="70"/>
      <c r="H814" s="70"/>
      <c r="M814" s="21"/>
    </row>
    <row r="815" spans="1:13" ht="12.75">
      <c r="A815" s="69"/>
      <c r="F815" s="70"/>
      <c r="G815" s="70"/>
      <c r="H815" s="70"/>
      <c r="M815" s="21"/>
    </row>
    <row r="816" spans="1:13" ht="12.75">
      <c r="A816" s="69"/>
      <c r="F816" s="70"/>
      <c r="G816" s="70"/>
      <c r="H816" s="70"/>
      <c r="M816" s="21"/>
    </row>
    <row r="817" spans="1:13" ht="12.75">
      <c r="A817" s="69"/>
      <c r="F817" s="70"/>
      <c r="G817" s="70"/>
      <c r="H817" s="70"/>
      <c r="M817" s="21"/>
    </row>
    <row r="818" spans="1:13" ht="12.75">
      <c r="A818" s="69"/>
      <c r="F818" s="70"/>
      <c r="G818" s="70"/>
      <c r="H818" s="70"/>
      <c r="M818" s="21"/>
    </row>
    <row r="819" spans="1:13" ht="12.75">
      <c r="A819" s="69"/>
      <c r="F819" s="70"/>
      <c r="G819" s="70"/>
      <c r="H819" s="70"/>
      <c r="M819" s="21"/>
    </row>
    <row r="820" spans="1:13" ht="12.75">
      <c r="A820" s="69"/>
      <c r="F820" s="70"/>
      <c r="G820" s="70"/>
      <c r="H820" s="70"/>
      <c r="M820" s="21"/>
    </row>
    <row r="821" spans="1:13" ht="12.75">
      <c r="A821" s="69"/>
      <c r="F821" s="70"/>
      <c r="G821" s="70"/>
      <c r="H821" s="70"/>
      <c r="M821" s="21"/>
    </row>
    <row r="822" spans="1:13" ht="12.75">
      <c r="A822" s="69"/>
      <c r="F822" s="70"/>
      <c r="G822" s="70"/>
      <c r="H822" s="70"/>
      <c r="M822" s="21"/>
    </row>
    <row r="823" spans="1:13" ht="12.75">
      <c r="A823" s="69"/>
      <c r="F823" s="70"/>
      <c r="G823" s="70"/>
      <c r="H823" s="70"/>
      <c r="M823" s="21"/>
    </row>
    <row r="824" spans="1:13" ht="12.75">
      <c r="A824" s="69"/>
      <c r="F824" s="70"/>
      <c r="G824" s="70"/>
      <c r="H824" s="70"/>
      <c r="M824" s="21"/>
    </row>
    <row r="825" spans="1:13" ht="12.75">
      <c r="A825" s="69"/>
      <c r="F825" s="70"/>
      <c r="G825" s="70"/>
      <c r="H825" s="70"/>
      <c r="M825" s="21"/>
    </row>
    <row r="826" spans="1:13" ht="12.75">
      <c r="A826" s="69"/>
      <c r="F826" s="70"/>
      <c r="G826" s="70"/>
      <c r="H826" s="70"/>
      <c r="M826" s="21"/>
    </row>
    <row r="827" spans="1:13" ht="12.75">
      <c r="A827" s="69"/>
      <c r="F827" s="70"/>
      <c r="G827" s="70"/>
      <c r="H827" s="70"/>
      <c r="M827" s="21"/>
    </row>
    <row r="828" spans="1:13" ht="12.75">
      <c r="A828" s="69"/>
      <c r="F828" s="70"/>
      <c r="G828" s="70"/>
      <c r="H828" s="70"/>
      <c r="M828" s="21"/>
    </row>
    <row r="829" spans="1:13" ht="12.75">
      <c r="A829" s="69"/>
      <c r="F829" s="70"/>
      <c r="G829" s="70"/>
      <c r="H829" s="70"/>
      <c r="M829" s="21"/>
    </row>
    <row r="830" spans="1:13" ht="12.75">
      <c r="A830" s="69"/>
      <c r="F830" s="70"/>
      <c r="G830" s="70"/>
      <c r="H830" s="70"/>
      <c r="M830" s="21"/>
    </row>
    <row r="831" spans="1:13" ht="12.75">
      <c r="A831" s="69"/>
      <c r="F831" s="70"/>
      <c r="G831" s="70"/>
      <c r="H831" s="70"/>
      <c r="M831" s="21"/>
    </row>
    <row r="832" spans="1:13" ht="12.75">
      <c r="A832" s="69"/>
      <c r="F832" s="70"/>
      <c r="G832" s="70"/>
      <c r="H832" s="70"/>
      <c r="M832" s="21"/>
    </row>
    <row r="833" spans="1:13" ht="12.75">
      <c r="A833" s="69"/>
      <c r="F833" s="70"/>
      <c r="G833" s="70"/>
      <c r="H833" s="70"/>
      <c r="M833" s="21"/>
    </row>
    <row r="834" spans="1:13" ht="12.75">
      <c r="A834" s="69"/>
      <c r="F834" s="70"/>
      <c r="G834" s="70"/>
      <c r="H834" s="70"/>
      <c r="M834" s="21"/>
    </row>
    <row r="835" spans="1:13" ht="12.75">
      <c r="A835" s="69"/>
      <c r="F835" s="70"/>
      <c r="G835" s="70"/>
      <c r="H835" s="70"/>
      <c r="M835" s="21"/>
    </row>
    <row r="836" spans="1:13" ht="12.75">
      <c r="A836" s="69"/>
      <c r="F836" s="70"/>
      <c r="G836" s="70"/>
      <c r="H836" s="70"/>
      <c r="M836" s="21"/>
    </row>
    <row r="837" spans="1:13" ht="12.75">
      <c r="A837" s="69"/>
      <c r="F837" s="70"/>
      <c r="G837" s="70"/>
      <c r="H837" s="70"/>
      <c r="M837" s="21"/>
    </row>
    <row r="838" spans="1:13" ht="12.75">
      <c r="A838" s="69"/>
      <c r="F838" s="70"/>
      <c r="G838" s="70"/>
      <c r="H838" s="70"/>
      <c r="M838" s="21"/>
    </row>
    <row r="839" spans="1:13" ht="12.75">
      <c r="A839" s="69"/>
      <c r="F839" s="70"/>
      <c r="G839" s="70"/>
      <c r="H839" s="70"/>
      <c r="M839" s="21"/>
    </row>
    <row r="840" spans="1:13" ht="12.75">
      <c r="A840" s="69"/>
      <c r="F840" s="70"/>
      <c r="G840" s="70"/>
      <c r="H840" s="70"/>
      <c r="M840" s="21"/>
    </row>
    <row r="841" spans="1:13" ht="12.75">
      <c r="A841" s="69"/>
      <c r="F841" s="70"/>
      <c r="G841" s="70"/>
      <c r="H841" s="70"/>
      <c r="M841" s="21"/>
    </row>
    <row r="842" spans="1:13" ht="12.75">
      <c r="A842" s="69"/>
      <c r="F842" s="70"/>
      <c r="G842" s="70"/>
      <c r="H842" s="70"/>
      <c r="M842" s="21"/>
    </row>
    <row r="843" spans="1:13" ht="12.75">
      <c r="A843" s="69"/>
      <c r="F843" s="70"/>
      <c r="G843" s="70"/>
      <c r="H843" s="70"/>
      <c r="M843" s="21"/>
    </row>
    <row r="844" spans="1:13" ht="12.75">
      <c r="A844" s="69"/>
      <c r="F844" s="70"/>
      <c r="G844" s="70"/>
      <c r="H844" s="70"/>
      <c r="M844" s="21"/>
    </row>
    <row r="845" spans="1:13" ht="12.75">
      <c r="A845" s="69"/>
      <c r="F845" s="70"/>
      <c r="G845" s="70"/>
      <c r="H845" s="70"/>
      <c r="M845" s="21"/>
    </row>
    <row r="846" spans="1:13" ht="12.75">
      <c r="A846" s="69"/>
      <c r="F846" s="70"/>
      <c r="G846" s="70"/>
      <c r="H846" s="70"/>
      <c r="M846" s="21"/>
    </row>
    <row r="847" spans="1:13" ht="12.75">
      <c r="A847" s="69"/>
      <c r="F847" s="70"/>
      <c r="G847" s="70"/>
      <c r="H847" s="70"/>
      <c r="M847" s="21"/>
    </row>
    <row r="848" spans="1:13" ht="12.75">
      <c r="A848" s="69"/>
      <c r="F848" s="70"/>
      <c r="G848" s="70"/>
      <c r="H848" s="70"/>
      <c r="M848" s="21"/>
    </row>
    <row r="849" spans="1:13" ht="12.75">
      <c r="A849" s="69"/>
      <c r="F849" s="70"/>
      <c r="G849" s="70"/>
      <c r="H849" s="70"/>
      <c r="M849" s="21"/>
    </row>
    <row r="850" spans="1:13" ht="12.75">
      <c r="A850" s="69"/>
      <c r="F850" s="70"/>
      <c r="G850" s="70"/>
      <c r="H850" s="70"/>
      <c r="M850" s="21"/>
    </row>
    <row r="851" spans="1:13" ht="12.75">
      <c r="A851" s="69"/>
      <c r="F851" s="70"/>
      <c r="G851" s="70"/>
      <c r="H851" s="70"/>
      <c r="M851" s="21"/>
    </row>
    <row r="852" spans="1:13" ht="12.75">
      <c r="A852" s="69"/>
      <c r="F852" s="70"/>
      <c r="G852" s="70"/>
      <c r="H852" s="70"/>
      <c r="M852" s="21"/>
    </row>
    <row r="853" spans="1:13" ht="12.75">
      <c r="A853" s="69"/>
      <c r="F853" s="70"/>
      <c r="G853" s="70"/>
      <c r="H853" s="70"/>
      <c r="M853" s="21"/>
    </row>
    <row r="854" spans="1:13" ht="12.75">
      <c r="A854" s="69"/>
      <c r="F854" s="70"/>
      <c r="G854" s="70"/>
      <c r="H854" s="70"/>
      <c r="M854" s="21"/>
    </row>
    <row r="855" spans="1:13" ht="12.75">
      <c r="A855" s="69"/>
      <c r="F855" s="70"/>
      <c r="G855" s="70"/>
      <c r="H855" s="70"/>
      <c r="M855" s="21"/>
    </row>
    <row r="856" spans="1:13" ht="12.75">
      <c r="A856" s="69"/>
      <c r="F856" s="70"/>
      <c r="G856" s="70"/>
      <c r="H856" s="70"/>
      <c r="M856" s="21"/>
    </row>
    <row r="857" spans="1:13" ht="12.75">
      <c r="A857" s="69"/>
      <c r="F857" s="70"/>
      <c r="G857" s="70"/>
      <c r="H857" s="70"/>
      <c r="M857" s="21"/>
    </row>
    <row r="858" spans="1:13" ht="12.75">
      <c r="A858" s="69"/>
      <c r="F858" s="70"/>
      <c r="G858" s="70"/>
      <c r="H858" s="70"/>
      <c r="M858" s="21"/>
    </row>
    <row r="859" spans="1:13" ht="12.75">
      <c r="A859" s="69"/>
      <c r="F859" s="70"/>
      <c r="G859" s="70"/>
      <c r="H859" s="70"/>
      <c r="M859" s="21"/>
    </row>
    <row r="860" spans="1:13" ht="12.75">
      <c r="A860" s="69"/>
      <c r="F860" s="70"/>
      <c r="G860" s="70"/>
      <c r="H860" s="70"/>
      <c r="M860" s="21"/>
    </row>
    <row r="861" spans="1:13" ht="12.75">
      <c r="A861" s="69"/>
      <c r="F861" s="70"/>
      <c r="G861" s="70"/>
      <c r="H861" s="70"/>
      <c r="M861" s="21"/>
    </row>
    <row r="862" spans="1:13" ht="12.75">
      <c r="A862" s="69"/>
      <c r="F862" s="70"/>
      <c r="G862" s="70"/>
      <c r="H862" s="70"/>
      <c r="M862" s="21"/>
    </row>
    <row r="863" spans="1:13" ht="12.75">
      <c r="A863" s="69"/>
      <c r="F863" s="70"/>
      <c r="G863" s="70"/>
      <c r="H863" s="70"/>
      <c r="M863" s="21"/>
    </row>
    <row r="864" spans="1:13" ht="12.75">
      <c r="A864" s="69"/>
      <c r="F864" s="70"/>
      <c r="G864" s="70"/>
      <c r="H864" s="70"/>
      <c r="M864" s="21"/>
    </row>
    <row r="865" spans="1:13" ht="12.75">
      <c r="A865" s="69"/>
      <c r="F865" s="70"/>
      <c r="G865" s="70"/>
      <c r="H865" s="70"/>
      <c r="M865" s="21"/>
    </row>
    <row r="866" spans="1:13" ht="12.75">
      <c r="A866" s="69"/>
      <c r="F866" s="70"/>
      <c r="G866" s="70"/>
      <c r="H866" s="70"/>
      <c r="M866" s="21"/>
    </row>
    <row r="867" spans="1:13" ht="12.75">
      <c r="A867" s="69"/>
      <c r="F867" s="70"/>
      <c r="G867" s="70"/>
      <c r="H867" s="70"/>
      <c r="M867" s="21"/>
    </row>
    <row r="868" spans="1:13" ht="12.75">
      <c r="A868" s="69"/>
      <c r="F868" s="70"/>
      <c r="G868" s="70"/>
      <c r="H868" s="70"/>
      <c r="M868" s="21"/>
    </row>
    <row r="869" spans="1:13" ht="12.75">
      <c r="A869" s="69"/>
      <c r="F869" s="70"/>
      <c r="G869" s="70"/>
      <c r="H869" s="70"/>
      <c r="M869" s="21"/>
    </row>
    <row r="870" spans="1:13" ht="12.75">
      <c r="A870" s="69"/>
      <c r="F870" s="70"/>
      <c r="G870" s="70"/>
      <c r="H870" s="70"/>
      <c r="M870" s="21"/>
    </row>
    <row r="871" spans="1:13" ht="12.75">
      <c r="A871" s="69"/>
      <c r="F871" s="70"/>
      <c r="G871" s="70"/>
      <c r="H871" s="70"/>
      <c r="M871" s="21"/>
    </row>
    <row r="872" spans="1:13" ht="12.75">
      <c r="A872" s="69"/>
      <c r="F872" s="70"/>
      <c r="G872" s="70"/>
      <c r="H872" s="70"/>
      <c r="M872" s="21"/>
    </row>
    <row r="873" spans="1:13" ht="12.75">
      <c r="A873" s="69"/>
      <c r="F873" s="70"/>
      <c r="G873" s="70"/>
      <c r="H873" s="70"/>
      <c r="M873" s="21"/>
    </row>
    <row r="874" spans="1:13" ht="12.75">
      <c r="A874" s="69"/>
      <c r="F874" s="70"/>
      <c r="G874" s="70"/>
      <c r="H874" s="70"/>
      <c r="M874" s="21"/>
    </row>
    <row r="875" spans="1:13" ht="12.75">
      <c r="A875" s="69"/>
      <c r="F875" s="70"/>
      <c r="G875" s="70"/>
      <c r="H875" s="70"/>
      <c r="M875" s="21"/>
    </row>
    <row r="876" spans="1:13" ht="12.75">
      <c r="A876" s="69"/>
      <c r="F876" s="70"/>
      <c r="G876" s="70"/>
      <c r="H876" s="70"/>
      <c r="M876" s="21"/>
    </row>
    <row r="877" spans="1:13" ht="12.75">
      <c r="A877" s="69"/>
      <c r="F877" s="70"/>
      <c r="G877" s="70"/>
      <c r="H877" s="70"/>
      <c r="M877" s="21"/>
    </row>
    <row r="878" spans="1:13" ht="12.75">
      <c r="A878" s="69"/>
      <c r="F878" s="70"/>
      <c r="G878" s="70"/>
      <c r="H878" s="70"/>
      <c r="M878" s="21"/>
    </row>
    <row r="879" spans="1:13" ht="12.75">
      <c r="A879" s="69"/>
      <c r="F879" s="70"/>
      <c r="G879" s="70"/>
      <c r="H879" s="70"/>
      <c r="M879" s="21"/>
    </row>
    <row r="880" spans="1:13" ht="12.75">
      <c r="A880" s="69"/>
      <c r="F880" s="70"/>
      <c r="G880" s="70"/>
      <c r="H880" s="70"/>
      <c r="M880" s="21"/>
    </row>
    <row r="881" spans="1:13" ht="12.75">
      <c r="A881" s="69"/>
      <c r="F881" s="70"/>
      <c r="G881" s="70"/>
      <c r="H881" s="70"/>
      <c r="M881" s="21"/>
    </row>
    <row r="882" spans="1:13" ht="12.75">
      <c r="A882" s="69"/>
      <c r="F882" s="70"/>
      <c r="G882" s="70"/>
      <c r="H882" s="70"/>
      <c r="M882" s="21"/>
    </row>
    <row r="883" spans="1:13" ht="12.75">
      <c r="A883" s="69"/>
      <c r="F883" s="70"/>
      <c r="G883" s="70"/>
      <c r="H883" s="70"/>
      <c r="M883" s="21"/>
    </row>
    <row r="884" spans="1:13" ht="12.75">
      <c r="A884" s="69"/>
      <c r="F884" s="70"/>
      <c r="G884" s="70"/>
      <c r="H884" s="70"/>
      <c r="M884" s="21"/>
    </row>
    <row r="885" spans="1:13" ht="12.75">
      <c r="A885" s="69"/>
      <c r="F885" s="70"/>
      <c r="G885" s="70"/>
      <c r="H885" s="70"/>
      <c r="M885" s="21"/>
    </row>
    <row r="886" spans="1:13" ht="12.75">
      <c r="A886" s="69"/>
      <c r="F886" s="70"/>
      <c r="G886" s="70"/>
      <c r="H886" s="70"/>
      <c r="M886" s="21"/>
    </row>
    <row r="887" spans="1:13" ht="12.75">
      <c r="A887" s="69"/>
      <c r="F887" s="70"/>
      <c r="G887" s="70"/>
      <c r="H887" s="70"/>
      <c r="M887" s="21"/>
    </row>
    <row r="888" spans="1:13" ht="12.75">
      <c r="A888" s="69"/>
      <c r="F888" s="70"/>
      <c r="G888" s="70"/>
      <c r="H888" s="70"/>
      <c r="M888" s="21"/>
    </row>
    <row r="889" spans="1:13" ht="12.75">
      <c r="A889" s="69"/>
      <c r="F889" s="70"/>
      <c r="G889" s="70"/>
      <c r="H889" s="70"/>
      <c r="M889" s="21"/>
    </row>
    <row r="890" spans="1:13" ht="12.75">
      <c r="A890" s="69"/>
      <c r="F890" s="70"/>
      <c r="G890" s="70"/>
      <c r="H890" s="70"/>
      <c r="M890" s="21"/>
    </row>
    <row r="891" spans="1:13" ht="12.75">
      <c r="A891" s="69"/>
      <c r="F891" s="70"/>
      <c r="G891" s="70"/>
      <c r="H891" s="70"/>
      <c r="M891" s="21"/>
    </row>
    <row r="892" spans="1:13" ht="12.75">
      <c r="A892" s="69"/>
      <c r="F892" s="70"/>
      <c r="G892" s="70"/>
      <c r="H892" s="70"/>
      <c r="M892" s="21"/>
    </row>
    <row r="893" spans="1:13" ht="12.75">
      <c r="A893" s="69"/>
      <c r="F893" s="70"/>
      <c r="G893" s="70"/>
      <c r="H893" s="70"/>
      <c r="M893" s="21"/>
    </row>
    <row r="894" spans="1:13" ht="12.75">
      <c r="A894" s="69"/>
      <c r="F894" s="70"/>
      <c r="G894" s="70"/>
      <c r="H894" s="70"/>
      <c r="M894" s="21"/>
    </row>
    <row r="895" spans="1:13" ht="12.75">
      <c r="A895" s="69"/>
      <c r="F895" s="70"/>
      <c r="G895" s="70"/>
      <c r="H895" s="70"/>
      <c r="M895" s="21"/>
    </row>
    <row r="896" spans="1:13" ht="12.75">
      <c r="A896" s="69"/>
      <c r="F896" s="70"/>
      <c r="G896" s="70"/>
      <c r="H896" s="70"/>
      <c r="M896" s="21"/>
    </row>
    <row r="897" spans="1:13" ht="12.75">
      <c r="A897" s="69"/>
      <c r="F897" s="70"/>
      <c r="G897" s="70"/>
      <c r="H897" s="70"/>
      <c r="M897" s="21"/>
    </row>
    <row r="898" spans="1:13" ht="12.75">
      <c r="A898" s="69"/>
      <c r="F898" s="70"/>
      <c r="G898" s="70"/>
      <c r="H898" s="70"/>
      <c r="M898" s="21"/>
    </row>
    <row r="899" spans="1:13" ht="12.75">
      <c r="A899" s="69"/>
      <c r="F899" s="70"/>
      <c r="G899" s="70"/>
      <c r="H899" s="70"/>
      <c r="M899" s="21"/>
    </row>
    <row r="900" spans="1:13" ht="12.75">
      <c r="A900" s="69"/>
      <c r="F900" s="70"/>
      <c r="G900" s="70"/>
      <c r="H900" s="70"/>
      <c r="M900" s="21"/>
    </row>
    <row r="901" spans="1:13" ht="12.75">
      <c r="A901" s="69"/>
      <c r="F901" s="70"/>
      <c r="G901" s="70"/>
      <c r="H901" s="70"/>
      <c r="M901" s="21"/>
    </row>
    <row r="902" spans="1:13" ht="12.75">
      <c r="A902" s="69"/>
      <c r="F902" s="70"/>
      <c r="G902" s="70"/>
      <c r="H902" s="70"/>
      <c r="M902" s="21"/>
    </row>
    <row r="903" spans="1:13" ht="12.75">
      <c r="A903" s="69"/>
      <c r="F903" s="70"/>
      <c r="G903" s="70"/>
      <c r="H903" s="70"/>
      <c r="M903" s="21"/>
    </row>
    <row r="904" spans="1:13" ht="12.75">
      <c r="A904" s="69"/>
      <c r="F904" s="70"/>
      <c r="G904" s="70"/>
      <c r="H904" s="70"/>
      <c r="M904" s="21"/>
    </row>
    <row r="905" spans="1:13" ht="12.75">
      <c r="A905" s="69"/>
      <c r="F905" s="70"/>
      <c r="G905" s="70"/>
      <c r="H905" s="70"/>
      <c r="M905" s="21"/>
    </row>
    <row r="906" spans="1:13" ht="12.75">
      <c r="A906" s="69"/>
      <c r="F906" s="70"/>
      <c r="G906" s="70"/>
      <c r="H906" s="70"/>
      <c r="M906" s="21"/>
    </row>
    <row r="907" spans="1:13" ht="12.75">
      <c r="A907" s="69"/>
      <c r="F907" s="70"/>
      <c r="G907" s="70"/>
      <c r="H907" s="70"/>
      <c r="M907" s="21"/>
    </row>
    <row r="908" spans="1:13" ht="12.75">
      <c r="A908" s="69"/>
      <c r="F908" s="70"/>
      <c r="G908" s="70"/>
      <c r="H908" s="70"/>
      <c r="M908" s="21"/>
    </row>
    <row r="909" spans="1:13" ht="12.75">
      <c r="A909" s="69"/>
      <c r="F909" s="70"/>
      <c r="G909" s="70"/>
      <c r="H909" s="70"/>
      <c r="M909" s="21"/>
    </row>
    <row r="910" spans="1:13" ht="12.75">
      <c r="A910" s="69"/>
      <c r="F910" s="70"/>
      <c r="G910" s="70"/>
      <c r="H910" s="70"/>
      <c r="M910" s="21"/>
    </row>
    <row r="911" spans="1:13" ht="12.75">
      <c r="A911" s="69"/>
      <c r="F911" s="70"/>
      <c r="G911" s="70"/>
      <c r="H911" s="70"/>
      <c r="M911" s="21"/>
    </row>
    <row r="912" spans="1:13" ht="12.75">
      <c r="A912" s="69"/>
      <c r="F912" s="70"/>
      <c r="G912" s="70"/>
      <c r="H912" s="70"/>
      <c r="M912" s="21"/>
    </row>
    <row r="913" spans="1:13" ht="12.75">
      <c r="A913" s="69"/>
      <c r="F913" s="70"/>
      <c r="G913" s="70"/>
      <c r="H913" s="70"/>
      <c r="M913" s="21"/>
    </row>
    <row r="914" spans="1:13" ht="12.75">
      <c r="A914" s="69"/>
      <c r="F914" s="70"/>
      <c r="G914" s="70"/>
      <c r="H914" s="70"/>
      <c r="M914" s="21"/>
    </row>
    <row r="915" spans="1:13" ht="12.75">
      <c r="A915" s="69"/>
      <c r="F915" s="70"/>
      <c r="G915" s="70"/>
      <c r="H915" s="70"/>
      <c r="M915" s="21"/>
    </row>
    <row r="916" spans="1:13" ht="12.75">
      <c r="A916" s="69"/>
      <c r="F916" s="70"/>
      <c r="G916" s="70"/>
      <c r="H916" s="70"/>
      <c r="M916" s="21"/>
    </row>
    <row r="917" spans="1:13" ht="12.75">
      <c r="A917" s="69"/>
      <c r="F917" s="70"/>
      <c r="G917" s="70"/>
      <c r="H917" s="70"/>
      <c r="M917" s="21"/>
    </row>
    <row r="918" spans="1:13" ht="12.75">
      <c r="A918" s="69"/>
      <c r="F918" s="70"/>
      <c r="G918" s="70"/>
      <c r="H918" s="70"/>
      <c r="M918" s="21"/>
    </row>
    <row r="919" spans="1:13" ht="12.75">
      <c r="A919" s="69"/>
      <c r="F919" s="70"/>
      <c r="G919" s="70"/>
      <c r="H919" s="70"/>
      <c r="M919" s="21"/>
    </row>
    <row r="920" spans="1:13" ht="12.75">
      <c r="A920" s="69"/>
      <c r="F920" s="70"/>
      <c r="G920" s="70"/>
      <c r="H920" s="70"/>
      <c r="M920" s="21"/>
    </row>
    <row r="921" spans="1:13" ht="12.75">
      <c r="A921" s="69"/>
      <c r="F921" s="70"/>
      <c r="G921" s="70"/>
      <c r="H921" s="70"/>
      <c r="M921" s="21"/>
    </row>
    <row r="922" spans="1:13" ht="12.75">
      <c r="A922" s="69"/>
      <c r="F922" s="70"/>
      <c r="G922" s="70"/>
      <c r="H922" s="70"/>
      <c r="M922" s="21"/>
    </row>
    <row r="923" spans="1:13" ht="12.75">
      <c r="A923" s="69"/>
      <c r="F923" s="70"/>
      <c r="G923" s="70"/>
      <c r="H923" s="70"/>
      <c r="M923" s="21"/>
    </row>
    <row r="924" spans="1:13" ht="12.75">
      <c r="A924" s="69"/>
      <c r="F924" s="70"/>
      <c r="G924" s="70"/>
      <c r="H924" s="70"/>
      <c r="M924" s="21"/>
    </row>
    <row r="925" spans="1:13" ht="12.75">
      <c r="A925" s="69"/>
      <c r="F925" s="70"/>
      <c r="G925" s="70"/>
      <c r="H925" s="70"/>
      <c r="M925" s="21"/>
    </row>
    <row r="926" spans="1:13" ht="12.75">
      <c r="A926" s="69"/>
      <c r="F926" s="70"/>
      <c r="G926" s="70"/>
      <c r="H926" s="70"/>
      <c r="M926" s="21"/>
    </row>
    <row r="927" spans="1:13" ht="12.75">
      <c r="A927" s="69"/>
      <c r="F927" s="70"/>
      <c r="G927" s="70"/>
      <c r="H927" s="70"/>
      <c r="M927" s="21"/>
    </row>
    <row r="928" spans="1:13" ht="12.75">
      <c r="A928" s="69"/>
      <c r="F928" s="70"/>
      <c r="G928" s="70"/>
      <c r="H928" s="70"/>
      <c r="M928" s="21"/>
    </row>
    <row r="929" spans="1:13" ht="12.75">
      <c r="A929" s="69"/>
      <c r="F929" s="70"/>
      <c r="G929" s="70"/>
      <c r="H929" s="70"/>
      <c r="M929" s="21"/>
    </row>
    <row r="930" spans="1:13" ht="12.75">
      <c r="A930" s="69"/>
      <c r="F930" s="70"/>
      <c r="G930" s="70"/>
      <c r="H930" s="70"/>
      <c r="M930" s="21"/>
    </row>
    <row r="931" spans="1:13" ht="12.75">
      <c r="A931" s="69"/>
      <c r="F931" s="70"/>
      <c r="G931" s="70"/>
      <c r="H931" s="70"/>
      <c r="M931" s="21"/>
    </row>
    <row r="932" spans="1:13" ht="12.75">
      <c r="A932" s="69"/>
      <c r="F932" s="70"/>
      <c r="G932" s="70"/>
      <c r="H932" s="70"/>
      <c r="M932" s="21"/>
    </row>
    <row r="933" spans="1:13" ht="12.75">
      <c r="A933" s="69"/>
      <c r="F933" s="70"/>
      <c r="G933" s="70"/>
      <c r="H933" s="70"/>
      <c r="M933" s="21"/>
    </row>
    <row r="934" spans="1:13" ht="12.75">
      <c r="A934" s="69"/>
      <c r="F934" s="70"/>
      <c r="G934" s="70"/>
      <c r="H934" s="70"/>
      <c r="M934" s="21"/>
    </row>
    <row r="935" spans="1:13" ht="12.75">
      <c r="A935" s="69"/>
      <c r="F935" s="70"/>
      <c r="G935" s="70"/>
      <c r="H935" s="70"/>
      <c r="M935" s="21"/>
    </row>
    <row r="936" spans="1:13" ht="12.75">
      <c r="A936" s="69"/>
      <c r="F936" s="70"/>
      <c r="G936" s="70"/>
      <c r="H936" s="70"/>
      <c r="M936" s="21"/>
    </row>
    <row r="937" spans="1:13" ht="12.75">
      <c r="A937" s="69"/>
      <c r="F937" s="70"/>
      <c r="G937" s="70"/>
      <c r="H937" s="70"/>
      <c r="M937" s="21"/>
    </row>
    <row r="938" spans="1:13" ht="12.75">
      <c r="A938" s="69"/>
      <c r="F938" s="70"/>
      <c r="G938" s="70"/>
      <c r="H938" s="70"/>
      <c r="M938" s="21"/>
    </row>
    <row r="939" spans="1:13" ht="12.75">
      <c r="A939" s="69"/>
      <c r="F939" s="70"/>
      <c r="G939" s="70"/>
      <c r="H939" s="70"/>
      <c r="M939" s="21"/>
    </row>
    <row r="940" spans="1:13" ht="12.75">
      <c r="A940" s="69"/>
      <c r="F940" s="70"/>
      <c r="G940" s="70"/>
      <c r="H940" s="70"/>
      <c r="M940" s="21"/>
    </row>
    <row r="941" spans="1:13" ht="12.75">
      <c r="A941" s="69"/>
      <c r="F941" s="70"/>
      <c r="G941" s="70"/>
      <c r="H941" s="70"/>
      <c r="M941" s="21"/>
    </row>
    <row r="942" spans="1:13" ht="12.75">
      <c r="A942" s="69"/>
      <c r="F942" s="70"/>
      <c r="G942" s="70"/>
      <c r="H942" s="70"/>
      <c r="M942" s="21"/>
    </row>
    <row r="943" spans="1:13" ht="12.75">
      <c r="A943" s="69"/>
      <c r="F943" s="70"/>
      <c r="G943" s="70"/>
      <c r="H943" s="70"/>
      <c r="M943" s="21"/>
    </row>
    <row r="944" spans="1:13" ht="12.75">
      <c r="A944" s="69"/>
      <c r="F944" s="70"/>
      <c r="G944" s="70"/>
      <c r="H944" s="70"/>
      <c r="M944" s="21"/>
    </row>
    <row r="945" spans="1:13" ht="12.75">
      <c r="A945" s="69"/>
      <c r="F945" s="70"/>
      <c r="G945" s="70"/>
      <c r="H945" s="70"/>
      <c r="M945" s="21"/>
    </row>
    <row r="946" spans="1:13" ht="12.75">
      <c r="A946" s="69"/>
      <c r="F946" s="70"/>
      <c r="G946" s="70"/>
      <c r="H946" s="70"/>
      <c r="M946" s="21"/>
    </row>
    <row r="947" spans="1:13" ht="12.75">
      <c r="A947" s="69"/>
      <c r="F947" s="70"/>
      <c r="G947" s="70"/>
      <c r="H947" s="70"/>
      <c r="M947" s="21"/>
    </row>
    <row r="948" spans="1:13" ht="12.75">
      <c r="A948" s="69"/>
      <c r="F948" s="70"/>
      <c r="G948" s="70"/>
      <c r="H948" s="70"/>
      <c r="M948" s="21"/>
    </row>
    <row r="949" spans="1:13" ht="12.75">
      <c r="A949" s="69"/>
      <c r="F949" s="70"/>
      <c r="G949" s="70"/>
      <c r="H949" s="70"/>
      <c r="M949" s="21"/>
    </row>
    <row r="950" spans="1:13" ht="12.75">
      <c r="A950" s="69"/>
      <c r="F950" s="70"/>
      <c r="G950" s="70"/>
      <c r="H950" s="70"/>
      <c r="M950" s="21"/>
    </row>
    <row r="951" spans="1:13" ht="12.75">
      <c r="A951" s="69"/>
      <c r="F951" s="70"/>
      <c r="G951" s="70"/>
      <c r="H951" s="70"/>
      <c r="M951" s="21"/>
    </row>
    <row r="952" spans="1:13" ht="12.75">
      <c r="A952" s="69"/>
      <c r="F952" s="70"/>
      <c r="G952" s="70"/>
      <c r="H952" s="70"/>
      <c r="M952" s="21"/>
    </row>
    <row r="953" spans="1:13" ht="12.75">
      <c r="A953" s="69"/>
      <c r="F953" s="70"/>
      <c r="G953" s="70"/>
      <c r="H953" s="70"/>
      <c r="M953" s="21"/>
    </row>
    <row r="954" spans="1:13" ht="12.75">
      <c r="A954" s="69"/>
      <c r="F954" s="70"/>
      <c r="G954" s="70"/>
      <c r="H954" s="70"/>
      <c r="M954" s="21"/>
    </row>
    <row r="955" spans="1:13" ht="12.75">
      <c r="A955" s="69"/>
      <c r="F955" s="70"/>
      <c r="G955" s="70"/>
      <c r="H955" s="70"/>
      <c r="M955" s="21"/>
    </row>
    <row r="956" spans="1:13" ht="12.75">
      <c r="A956" s="69"/>
      <c r="F956" s="70"/>
      <c r="G956" s="70"/>
      <c r="H956" s="70"/>
      <c r="M956" s="21"/>
    </row>
    <row r="957" spans="1:13" ht="12.75">
      <c r="A957" s="69"/>
      <c r="F957" s="70"/>
      <c r="G957" s="70"/>
      <c r="H957" s="70"/>
      <c r="M957" s="21"/>
    </row>
    <row r="958" spans="1:13" ht="12.75">
      <c r="A958" s="69"/>
      <c r="F958" s="70"/>
      <c r="G958" s="70"/>
      <c r="H958" s="70"/>
      <c r="M958" s="21"/>
    </row>
    <row r="959" spans="1:13" ht="12.75">
      <c r="A959" s="69"/>
      <c r="F959" s="70"/>
      <c r="G959" s="70"/>
      <c r="H959" s="70"/>
      <c r="M959" s="21"/>
    </row>
    <row r="960" spans="1:13" ht="12.75">
      <c r="A960" s="69"/>
      <c r="F960" s="70"/>
      <c r="G960" s="70"/>
      <c r="H960" s="70"/>
      <c r="M960" s="21"/>
    </row>
    <row r="961" spans="1:13" ht="12.75">
      <c r="A961" s="69"/>
      <c r="F961" s="70"/>
      <c r="G961" s="70"/>
      <c r="H961" s="70"/>
      <c r="M961" s="21"/>
    </row>
    <row r="962" spans="1:13" ht="12.75">
      <c r="A962" s="69"/>
      <c r="F962" s="70"/>
      <c r="G962" s="70"/>
      <c r="H962" s="70"/>
      <c r="M962" s="21"/>
    </row>
    <row r="963" spans="1:13" ht="12.75">
      <c r="A963" s="69"/>
      <c r="F963" s="70"/>
      <c r="G963" s="70"/>
      <c r="H963" s="70"/>
      <c r="M963" s="21"/>
    </row>
    <row r="964" spans="1:13" ht="12.75">
      <c r="A964" s="69"/>
      <c r="F964" s="70"/>
      <c r="G964" s="70"/>
      <c r="H964" s="70"/>
      <c r="M964" s="21"/>
    </row>
    <row r="965" spans="1:13" ht="12.75">
      <c r="A965" s="69"/>
      <c r="F965" s="70"/>
      <c r="G965" s="70"/>
      <c r="H965" s="70"/>
      <c r="M965" s="21"/>
    </row>
    <row r="966" spans="1:13" ht="12.75">
      <c r="A966" s="69"/>
      <c r="F966" s="70"/>
      <c r="G966" s="70"/>
      <c r="H966" s="70"/>
      <c r="M966" s="21"/>
    </row>
    <row r="967" spans="1:13" ht="12.75">
      <c r="A967" s="69"/>
      <c r="F967" s="70"/>
      <c r="G967" s="70"/>
      <c r="H967" s="70"/>
      <c r="M967" s="21"/>
    </row>
    <row r="968" spans="1:13" ht="12.75">
      <c r="A968" s="69"/>
      <c r="F968" s="70"/>
      <c r="G968" s="70"/>
      <c r="H968" s="70"/>
      <c r="M968" s="21"/>
    </row>
    <row r="969" spans="1:13" ht="12.75">
      <c r="A969" s="69"/>
      <c r="F969" s="70"/>
      <c r="G969" s="70"/>
      <c r="H969" s="70"/>
      <c r="M969" s="21"/>
    </row>
    <row r="970" spans="1:13" ht="12.75">
      <c r="A970" s="69"/>
      <c r="F970" s="70"/>
      <c r="G970" s="70"/>
      <c r="H970" s="70"/>
      <c r="M970" s="21"/>
    </row>
    <row r="971" spans="1:13" ht="12.75">
      <c r="A971" s="69"/>
      <c r="F971" s="70"/>
      <c r="G971" s="70"/>
      <c r="H971" s="70"/>
      <c r="M971" s="21"/>
    </row>
    <row r="972" spans="1:13" ht="12.75">
      <c r="A972" s="69"/>
      <c r="F972" s="70"/>
      <c r="G972" s="70"/>
      <c r="H972" s="70"/>
      <c r="M972" s="21"/>
    </row>
    <row r="973" spans="1:13" ht="12.75">
      <c r="A973" s="69"/>
      <c r="F973" s="70"/>
      <c r="G973" s="70"/>
      <c r="H973" s="70"/>
      <c r="M973" s="21"/>
    </row>
    <row r="974" spans="1:13" ht="12.75">
      <c r="A974" s="69"/>
      <c r="F974" s="70"/>
      <c r="G974" s="70"/>
      <c r="H974" s="70"/>
      <c r="M974" s="21"/>
    </row>
    <row r="975" spans="1:13" ht="12.75">
      <c r="A975" s="69"/>
      <c r="F975" s="70"/>
      <c r="G975" s="70"/>
      <c r="H975" s="70"/>
      <c r="M975" s="21"/>
    </row>
    <row r="976" spans="1:13" ht="12.75">
      <c r="A976" s="69"/>
      <c r="F976" s="70"/>
      <c r="G976" s="70"/>
      <c r="H976" s="70"/>
      <c r="M976" s="21"/>
    </row>
    <row r="977" spans="1:13" ht="12.75">
      <c r="A977" s="69"/>
      <c r="F977" s="70"/>
      <c r="G977" s="70"/>
      <c r="H977" s="70"/>
      <c r="M977" s="21"/>
    </row>
    <row r="978" spans="1:13" ht="12.75">
      <c r="A978" s="69"/>
      <c r="F978" s="70"/>
      <c r="G978" s="70"/>
      <c r="H978" s="70"/>
      <c r="M978" s="21"/>
    </row>
    <row r="979" spans="1:13" ht="12.75">
      <c r="A979" s="69"/>
      <c r="F979" s="70"/>
      <c r="G979" s="70"/>
      <c r="H979" s="70"/>
      <c r="M979" s="21"/>
    </row>
    <row r="980" spans="1:13" ht="12.75">
      <c r="A980" s="69"/>
      <c r="F980" s="70"/>
      <c r="G980" s="70"/>
      <c r="H980" s="70"/>
      <c r="M980" s="21"/>
    </row>
    <row r="981" spans="1:13" ht="12.75">
      <c r="A981" s="69"/>
      <c r="F981" s="70"/>
      <c r="G981" s="70"/>
      <c r="H981" s="70"/>
      <c r="M981" s="21"/>
    </row>
    <row r="982" spans="1:13" ht="12.75">
      <c r="A982" s="69"/>
      <c r="F982" s="70"/>
      <c r="G982" s="70"/>
      <c r="H982" s="70"/>
      <c r="M982" s="21"/>
    </row>
    <row r="983" spans="1:13" ht="12.75">
      <c r="A983" s="69"/>
      <c r="F983" s="70"/>
      <c r="G983" s="70"/>
      <c r="H983" s="70"/>
      <c r="M983" s="21"/>
    </row>
    <row r="984" spans="1:13" ht="12.75">
      <c r="A984" s="69"/>
      <c r="F984" s="70"/>
      <c r="G984" s="70"/>
      <c r="H984" s="70"/>
      <c r="M984" s="21"/>
    </row>
    <row r="985" spans="1:13" ht="12.75">
      <c r="A985" s="69"/>
      <c r="F985" s="70"/>
      <c r="G985" s="70"/>
      <c r="H985" s="70"/>
      <c r="M985" s="21"/>
    </row>
    <row r="986" spans="1:13" ht="12.75">
      <c r="A986" s="69"/>
      <c r="F986" s="70"/>
      <c r="G986" s="70"/>
      <c r="H986" s="70"/>
      <c r="M986" s="21"/>
    </row>
    <row r="987" spans="1:13" ht="12.75">
      <c r="A987" s="69"/>
      <c r="F987" s="70"/>
      <c r="G987" s="70"/>
      <c r="H987" s="70"/>
      <c r="M987" s="21"/>
    </row>
    <row r="988" spans="1:13" ht="12.75">
      <c r="A988" s="69"/>
      <c r="F988" s="70"/>
      <c r="G988" s="70"/>
      <c r="H988" s="70"/>
      <c r="M988" s="21"/>
    </row>
    <row r="989" spans="1:13" ht="12.75">
      <c r="A989" s="69"/>
      <c r="F989" s="70"/>
      <c r="G989" s="70"/>
      <c r="H989" s="70"/>
      <c r="M989" s="21"/>
    </row>
    <row r="990" spans="1:13" ht="12.75">
      <c r="A990" s="69"/>
      <c r="F990" s="70"/>
      <c r="G990" s="70"/>
      <c r="H990" s="70"/>
      <c r="M990" s="21"/>
    </row>
    <row r="991" spans="1:13" ht="12.75">
      <c r="A991" s="69"/>
      <c r="F991" s="70"/>
      <c r="G991" s="70"/>
      <c r="H991" s="70"/>
      <c r="M991" s="21"/>
    </row>
    <row r="992" spans="1:13" ht="12.75">
      <c r="A992" s="69"/>
      <c r="F992" s="70"/>
      <c r="G992" s="70"/>
      <c r="H992" s="70"/>
      <c r="M992" s="21"/>
    </row>
    <row r="993" spans="1:13" ht="12.75">
      <c r="A993" s="69"/>
      <c r="F993" s="70"/>
      <c r="G993" s="70"/>
      <c r="H993" s="70"/>
      <c r="M993" s="21"/>
    </row>
    <row r="994" spans="1:13" ht="12.75">
      <c r="A994" s="69"/>
      <c r="F994" s="70"/>
      <c r="G994" s="70"/>
      <c r="H994" s="70"/>
      <c r="M994" s="21"/>
    </row>
    <row r="995" spans="1:13" ht="12.75">
      <c r="A995" s="69"/>
      <c r="F995" s="70"/>
      <c r="G995" s="70"/>
      <c r="H995" s="70"/>
      <c r="M995" s="21"/>
    </row>
    <row r="996" spans="1:13" ht="12.75">
      <c r="A996" s="69"/>
      <c r="F996" s="70"/>
      <c r="G996" s="70"/>
      <c r="H996" s="70"/>
      <c r="M996" s="21"/>
    </row>
    <row r="997" spans="1:13" ht="12.75">
      <c r="A997" s="69"/>
      <c r="F997" s="70"/>
      <c r="G997" s="70"/>
      <c r="H997" s="70"/>
      <c r="M997" s="21"/>
    </row>
    <row r="998" spans="1:13" ht="12.75">
      <c r="A998" s="69"/>
      <c r="F998" s="70"/>
      <c r="G998" s="70"/>
      <c r="H998" s="70"/>
      <c r="M998" s="21"/>
    </row>
    <row r="999" spans="1:13" ht="12.75">
      <c r="A999" s="69"/>
      <c r="F999" s="70"/>
      <c r="G999" s="70"/>
      <c r="H999" s="70"/>
      <c r="M999" s="21"/>
    </row>
    <row r="1000" spans="1:13" ht="12.75">
      <c r="A1000" s="69"/>
      <c r="F1000" s="70"/>
      <c r="G1000" s="70"/>
      <c r="H1000" s="70"/>
      <c r="M1000" s="21"/>
    </row>
    <row r="1001" spans="1:13" ht="12.75">
      <c r="A1001" s="69"/>
      <c r="F1001" s="70"/>
      <c r="G1001" s="70"/>
      <c r="H1001" s="70"/>
      <c r="M1001" s="21"/>
    </row>
    <row r="1002" spans="1:13" ht="12.75">
      <c r="A1002" s="69"/>
      <c r="F1002" s="70"/>
      <c r="G1002" s="70"/>
      <c r="H1002" s="70"/>
      <c r="M1002" s="21"/>
    </row>
    <row r="1003" spans="1:13" ht="12.75">
      <c r="A1003" s="69"/>
      <c r="F1003" s="70"/>
      <c r="G1003" s="70"/>
      <c r="H1003" s="70"/>
      <c r="M1003" s="21"/>
    </row>
    <row r="1004" spans="1:13" ht="12.75">
      <c r="A1004" s="69"/>
      <c r="F1004" s="70"/>
      <c r="G1004" s="70"/>
      <c r="H1004" s="70"/>
      <c r="M1004" s="21"/>
    </row>
    <row r="1005" spans="1:13" ht="12.75">
      <c r="A1005" s="69"/>
      <c r="F1005" s="70"/>
      <c r="G1005" s="70"/>
      <c r="H1005" s="70"/>
      <c r="M1005" s="21"/>
    </row>
    <row r="1006" spans="1:13" ht="12.75">
      <c r="A1006" s="69"/>
      <c r="F1006" s="70"/>
      <c r="G1006" s="70"/>
      <c r="H1006" s="70"/>
      <c r="M1006" s="21"/>
    </row>
    <row r="1007" spans="1:13" ht="12.75">
      <c r="A1007" s="69"/>
      <c r="F1007" s="70"/>
      <c r="G1007" s="70"/>
      <c r="H1007" s="70"/>
      <c r="M1007" s="21"/>
    </row>
    <row r="1008" spans="1:13" ht="12.75">
      <c r="A1008" s="69"/>
      <c r="F1008" s="70"/>
      <c r="G1008" s="70"/>
      <c r="H1008" s="70"/>
      <c r="M1008" s="21"/>
    </row>
    <row r="1009" spans="1:13" ht="12.75">
      <c r="A1009" s="69"/>
      <c r="F1009" s="70"/>
      <c r="G1009" s="70"/>
      <c r="H1009" s="70"/>
      <c r="M1009" s="21"/>
    </row>
    <row r="1010" spans="1:13" ht="12.75">
      <c r="A1010" s="69"/>
      <c r="F1010" s="70"/>
      <c r="G1010" s="70"/>
      <c r="H1010" s="70"/>
      <c r="M1010" s="21"/>
    </row>
    <row r="1011" spans="1:13" ht="12.75">
      <c r="A1011" s="69"/>
      <c r="F1011" s="70"/>
      <c r="G1011" s="70"/>
      <c r="H1011" s="70"/>
      <c r="M1011" s="21"/>
    </row>
    <row r="1012" spans="1:13" ht="12.75">
      <c r="A1012" s="69"/>
      <c r="F1012" s="70"/>
      <c r="G1012" s="70"/>
      <c r="H1012" s="70"/>
      <c r="M1012" s="21"/>
    </row>
    <row r="1013" spans="1:13" ht="12.75">
      <c r="A1013" s="69"/>
      <c r="F1013" s="70"/>
      <c r="G1013" s="70"/>
      <c r="H1013" s="70"/>
      <c r="M1013" s="21"/>
    </row>
    <row r="1014" spans="1:13" ht="12.75">
      <c r="A1014" s="69"/>
      <c r="F1014" s="70"/>
      <c r="G1014" s="70"/>
      <c r="H1014" s="70"/>
      <c r="M1014" s="21"/>
    </row>
    <row r="1015" spans="1:13" ht="12.75">
      <c r="A1015" s="69"/>
      <c r="F1015" s="70"/>
      <c r="G1015" s="70"/>
      <c r="H1015" s="70"/>
      <c r="M1015" s="21"/>
    </row>
    <row r="1016" spans="1:13" ht="12.75">
      <c r="A1016" s="69"/>
      <c r="F1016" s="70"/>
      <c r="G1016" s="70"/>
      <c r="H1016" s="70"/>
      <c r="M1016" s="21"/>
    </row>
    <row r="1017" spans="1:13" ht="12.75">
      <c r="A1017" s="69"/>
      <c r="F1017" s="70"/>
      <c r="G1017" s="70"/>
      <c r="H1017" s="70"/>
      <c r="M1017" s="21"/>
    </row>
    <row r="1018" spans="1:13" ht="12.75">
      <c r="A1018" s="69"/>
      <c r="F1018" s="70"/>
      <c r="G1018" s="70"/>
      <c r="H1018" s="70"/>
      <c r="M1018" s="21"/>
    </row>
    <row r="1019" spans="1:13" ht="12.75">
      <c r="A1019" s="69"/>
      <c r="F1019" s="70"/>
      <c r="G1019" s="70"/>
      <c r="H1019" s="70"/>
      <c r="M1019" s="21"/>
    </row>
    <row r="1020" spans="1:13" ht="12.75">
      <c r="A1020" s="69"/>
      <c r="F1020" s="70"/>
      <c r="G1020" s="70"/>
      <c r="H1020" s="70"/>
      <c r="M1020" s="21"/>
    </row>
    <row r="1021" spans="1:13" ht="12.75">
      <c r="A1021" s="69"/>
      <c r="F1021" s="70"/>
      <c r="G1021" s="70"/>
      <c r="H1021" s="70"/>
      <c r="M1021" s="21"/>
    </row>
    <row r="1022" spans="1:13" ht="12.75">
      <c r="A1022" s="69"/>
      <c r="F1022" s="70"/>
      <c r="G1022" s="70"/>
      <c r="H1022" s="70"/>
      <c r="M1022" s="21"/>
    </row>
    <row r="1023" spans="1:13" ht="12.75">
      <c r="A1023" s="69"/>
      <c r="F1023" s="70"/>
      <c r="G1023" s="70"/>
      <c r="H1023" s="70"/>
      <c r="M1023" s="21"/>
    </row>
    <row r="1024" spans="1:13" ht="12.75">
      <c r="A1024" s="69"/>
      <c r="F1024" s="70"/>
      <c r="G1024" s="70"/>
      <c r="H1024" s="70"/>
      <c r="M1024" s="21"/>
    </row>
    <row r="1025" spans="1:13" ht="12.75">
      <c r="A1025" s="69"/>
      <c r="F1025" s="70"/>
      <c r="G1025" s="70"/>
      <c r="H1025" s="70"/>
      <c r="M1025" s="21"/>
    </row>
    <row r="1026" spans="1:13" ht="12.75">
      <c r="A1026" s="69"/>
      <c r="F1026" s="70"/>
      <c r="G1026" s="70"/>
      <c r="H1026" s="70"/>
      <c r="M1026" s="21"/>
    </row>
    <row r="1027" spans="1:13" ht="12.75">
      <c r="A1027" s="69"/>
      <c r="F1027" s="70"/>
      <c r="G1027" s="70"/>
      <c r="H1027" s="70"/>
      <c r="M1027" s="21"/>
    </row>
    <row r="1028" spans="1:13" ht="12.75">
      <c r="A1028" s="69"/>
      <c r="F1028" s="70"/>
      <c r="G1028" s="70"/>
      <c r="H1028" s="70"/>
      <c r="M1028" s="21"/>
    </row>
    <row r="1029" spans="1:13" ht="12.75">
      <c r="A1029" s="69"/>
      <c r="F1029" s="70"/>
      <c r="G1029" s="70"/>
      <c r="H1029" s="70"/>
      <c r="M1029" s="21"/>
    </row>
    <row r="1030" spans="1:13" ht="12.75">
      <c r="A1030" s="69"/>
      <c r="F1030" s="70"/>
      <c r="G1030" s="70"/>
      <c r="H1030" s="70"/>
      <c r="M1030" s="21"/>
    </row>
    <row r="1031" spans="1:13" ht="12.75">
      <c r="A1031" s="69"/>
      <c r="F1031" s="70"/>
      <c r="G1031" s="70"/>
      <c r="H1031" s="70"/>
      <c r="M1031" s="21"/>
    </row>
    <row r="1032" spans="1:13" ht="12.75">
      <c r="A1032" s="69"/>
      <c r="F1032" s="70"/>
      <c r="G1032" s="70"/>
      <c r="H1032" s="70"/>
      <c r="M1032" s="21"/>
    </row>
    <row r="1033" spans="1:13" ht="12.75">
      <c r="A1033" s="69"/>
      <c r="F1033" s="70"/>
      <c r="G1033" s="70"/>
      <c r="H1033" s="70"/>
      <c r="M1033" s="21"/>
    </row>
    <row r="1034" spans="1:13" ht="12.75">
      <c r="A1034" s="69"/>
      <c r="F1034" s="70"/>
      <c r="G1034" s="70"/>
      <c r="H1034" s="70"/>
      <c r="M1034" s="21"/>
    </row>
    <row r="1035" spans="1:13" ht="12.75">
      <c r="A1035" s="69"/>
      <c r="F1035" s="70"/>
      <c r="G1035" s="70"/>
      <c r="H1035" s="70"/>
      <c r="M1035" s="21"/>
    </row>
    <row r="1036" spans="1:13" ht="12.75">
      <c r="A1036" s="69"/>
      <c r="F1036" s="70"/>
      <c r="G1036" s="70"/>
      <c r="H1036" s="70"/>
      <c r="M1036" s="21"/>
    </row>
    <row r="1037" spans="1:13" ht="12.75">
      <c r="A1037" s="69"/>
      <c r="F1037" s="70"/>
      <c r="G1037" s="70"/>
      <c r="H1037" s="70"/>
      <c r="M1037" s="21"/>
    </row>
    <row r="1038" spans="1:13" ht="12.75">
      <c r="A1038" s="69"/>
      <c r="F1038" s="70"/>
      <c r="G1038" s="70"/>
      <c r="H1038" s="70"/>
      <c r="M1038" s="21"/>
    </row>
    <row r="1039" spans="1:13" ht="12.75">
      <c r="A1039" s="69"/>
      <c r="F1039" s="70"/>
      <c r="G1039" s="70"/>
      <c r="H1039" s="70"/>
      <c r="M1039" s="21"/>
    </row>
    <row r="1040" spans="1:13" ht="12.75">
      <c r="A1040" s="69"/>
      <c r="F1040" s="70"/>
      <c r="G1040" s="70"/>
      <c r="H1040" s="70"/>
      <c r="M1040" s="21"/>
    </row>
    <row r="1041" spans="1:13" ht="12.75">
      <c r="A1041" s="69"/>
      <c r="F1041" s="70"/>
      <c r="G1041" s="70"/>
      <c r="H1041" s="70"/>
      <c r="M1041" s="21"/>
    </row>
    <row r="1042" spans="1:13" ht="12.75">
      <c r="A1042" s="69"/>
      <c r="F1042" s="70"/>
      <c r="G1042" s="70"/>
      <c r="H1042" s="70"/>
      <c r="M1042" s="21"/>
    </row>
    <row r="1043" spans="1:13" ht="12.75">
      <c r="A1043" s="69"/>
      <c r="F1043" s="70"/>
      <c r="G1043" s="70"/>
      <c r="H1043" s="70"/>
      <c r="M1043" s="21"/>
    </row>
    <row r="1044" spans="1:13" ht="12.75">
      <c r="A1044" s="69"/>
      <c r="F1044" s="70"/>
      <c r="G1044" s="70"/>
      <c r="H1044" s="70"/>
      <c r="M1044" s="21"/>
    </row>
    <row r="1045" spans="1:13" ht="12.75">
      <c r="A1045" s="69"/>
      <c r="F1045" s="70"/>
      <c r="G1045" s="70"/>
      <c r="H1045" s="70"/>
      <c r="M1045" s="21"/>
    </row>
    <row r="1046" spans="1:13" ht="12.75">
      <c r="A1046" s="69"/>
      <c r="F1046" s="70"/>
      <c r="G1046" s="70"/>
      <c r="H1046" s="70"/>
      <c r="M1046" s="21"/>
    </row>
    <row r="1047" spans="1:13" ht="12.75">
      <c r="A1047" s="69"/>
      <c r="F1047" s="70"/>
      <c r="G1047" s="70"/>
      <c r="H1047" s="70"/>
      <c r="M1047" s="21"/>
    </row>
    <row r="1048" spans="1:13" ht="12.75">
      <c r="A1048" s="69"/>
      <c r="F1048" s="70"/>
      <c r="G1048" s="70"/>
      <c r="H1048" s="70"/>
      <c r="M1048" s="21"/>
    </row>
    <row r="1049" spans="1:13" ht="12.75">
      <c r="A1049" s="69"/>
      <c r="F1049" s="70"/>
      <c r="G1049" s="70"/>
      <c r="H1049" s="70"/>
      <c r="M1049" s="21"/>
    </row>
    <row r="1050" spans="1:13" ht="12.75">
      <c r="A1050" s="69"/>
      <c r="F1050" s="70"/>
      <c r="G1050" s="70"/>
      <c r="H1050" s="70"/>
      <c r="M1050" s="21"/>
    </row>
    <row r="1051" spans="1:13" ht="12.75">
      <c r="A1051" s="69"/>
      <c r="F1051" s="70"/>
      <c r="G1051" s="70"/>
      <c r="H1051" s="70"/>
      <c r="M1051" s="21"/>
    </row>
    <row r="1052" spans="1:13" ht="12.75">
      <c r="A1052" s="69"/>
      <c r="F1052" s="70"/>
      <c r="G1052" s="70"/>
      <c r="H1052" s="70"/>
      <c r="M1052" s="21"/>
    </row>
    <row r="1053" spans="1:13" ht="12.75">
      <c r="A1053" s="69"/>
      <c r="F1053" s="70"/>
      <c r="G1053" s="70"/>
      <c r="H1053" s="70"/>
      <c r="M1053" s="21"/>
    </row>
    <row r="1054" spans="1:13" ht="12.75">
      <c r="A1054" s="69"/>
      <c r="F1054" s="70"/>
      <c r="G1054" s="70"/>
      <c r="H1054" s="70"/>
      <c r="M1054" s="21"/>
    </row>
    <row r="1055" spans="1:13" ht="12.75">
      <c r="A1055" s="69"/>
      <c r="F1055" s="70"/>
      <c r="G1055" s="70"/>
      <c r="H1055" s="70"/>
      <c r="M1055" s="21" t="s">
        <v>519</v>
      </c>
    </row>
    <row r="1056" spans="1:13" ht="12.75">
      <c r="A1056" s="69"/>
      <c r="F1056" s="70"/>
      <c r="G1056" s="70"/>
      <c r="H1056" s="70"/>
      <c r="M1056" s="21" t="s">
        <v>519</v>
      </c>
    </row>
    <row r="1057" spans="1:13" ht="12.75">
      <c r="A1057" s="69"/>
      <c r="F1057" s="70"/>
      <c r="G1057" s="70"/>
      <c r="H1057" s="70"/>
      <c r="M1057" s="21" t="s">
        <v>519</v>
      </c>
    </row>
    <row r="1058" spans="1:13" ht="12.75">
      <c r="A1058" s="69"/>
      <c r="F1058" s="70"/>
      <c r="G1058" s="70"/>
      <c r="H1058" s="70"/>
      <c r="M1058" s="21" t="s">
        <v>519</v>
      </c>
    </row>
    <row r="1059" spans="1:13" ht="12.75">
      <c r="A1059" s="69"/>
      <c r="F1059" s="70"/>
      <c r="G1059" s="70"/>
      <c r="H1059" s="70"/>
      <c r="M1059" s="21" t="s">
        <v>519</v>
      </c>
    </row>
    <row r="1060" spans="1:13" ht="12.75">
      <c r="A1060" s="69"/>
      <c r="F1060" s="70"/>
      <c r="G1060" s="70"/>
      <c r="H1060" s="70"/>
      <c r="M1060" s="21" t="s">
        <v>519</v>
      </c>
    </row>
    <row r="1061" spans="1:13" ht="12.75">
      <c r="A1061" s="69"/>
      <c r="F1061" s="70"/>
      <c r="G1061" s="70"/>
      <c r="H1061" s="70"/>
      <c r="M1061" s="21" t="s">
        <v>519</v>
      </c>
    </row>
    <row r="1062" spans="1:13" ht="12.75">
      <c r="A1062" s="69"/>
      <c r="F1062" s="70"/>
      <c r="G1062" s="70"/>
      <c r="H1062" s="70"/>
      <c r="M1062" s="21" t="s">
        <v>519</v>
      </c>
    </row>
    <row r="1063" spans="1:13" ht="12.75">
      <c r="A1063" s="69"/>
      <c r="F1063" s="70"/>
      <c r="G1063" s="70"/>
      <c r="H1063" s="70"/>
      <c r="M1063" s="21" t="s">
        <v>519</v>
      </c>
    </row>
    <row r="1064" spans="1:13" ht="12.75">
      <c r="A1064" s="69"/>
      <c r="F1064" s="70"/>
      <c r="G1064" s="70"/>
      <c r="H1064" s="70"/>
      <c r="M1064" s="21" t="s">
        <v>519</v>
      </c>
    </row>
    <row r="1065" spans="1:13" ht="12.75">
      <c r="A1065" s="69"/>
      <c r="F1065" s="70"/>
      <c r="G1065" s="70"/>
      <c r="H1065" s="70"/>
      <c r="M1065" s="21" t="s">
        <v>519</v>
      </c>
    </row>
    <row r="1066" spans="1:13" ht="12.75">
      <c r="A1066" s="69"/>
      <c r="F1066" s="70"/>
      <c r="G1066" s="70"/>
      <c r="H1066" s="70"/>
      <c r="M1066" s="21" t="s">
        <v>519</v>
      </c>
    </row>
    <row r="1067" spans="1:13" ht="12.75">
      <c r="A1067" s="69"/>
      <c r="F1067" s="70"/>
      <c r="G1067" s="70"/>
      <c r="H1067" s="70"/>
      <c r="M1067" s="21" t="s">
        <v>519</v>
      </c>
    </row>
    <row r="1068" spans="1:13" ht="12.75">
      <c r="A1068" s="69"/>
      <c r="F1068" s="70"/>
      <c r="G1068" s="70"/>
      <c r="H1068" s="70"/>
      <c r="M1068" s="21" t="s">
        <v>519</v>
      </c>
    </row>
    <row r="1069" spans="1:13" ht="12.75">
      <c r="A1069" s="69"/>
      <c r="F1069" s="70"/>
      <c r="G1069" s="70"/>
      <c r="H1069" s="70"/>
      <c r="M1069" s="21" t="s">
        <v>519</v>
      </c>
    </row>
    <row r="1070" spans="1:13" ht="12.75">
      <c r="A1070" s="69"/>
      <c r="F1070" s="70"/>
      <c r="G1070" s="70"/>
      <c r="H1070" s="70"/>
      <c r="M1070" s="21" t="s">
        <v>519</v>
      </c>
    </row>
    <row r="1071" spans="1:13" ht="12.75">
      <c r="A1071" s="69"/>
      <c r="F1071" s="70"/>
      <c r="G1071" s="70"/>
      <c r="H1071" s="70"/>
      <c r="M1071" s="21" t="s">
        <v>519</v>
      </c>
    </row>
    <row r="1072" spans="1:13" ht="12.75">
      <c r="A1072" s="69"/>
      <c r="F1072" s="70"/>
      <c r="G1072" s="70"/>
      <c r="H1072" s="70"/>
      <c r="M1072" s="21" t="s">
        <v>519</v>
      </c>
    </row>
    <row r="1073" spans="1:13" ht="12.75">
      <c r="A1073" s="69"/>
      <c r="F1073" s="70"/>
      <c r="G1073" s="70"/>
      <c r="H1073" s="70"/>
      <c r="M1073" s="21" t="s">
        <v>519</v>
      </c>
    </row>
    <row r="1074" spans="1:13" ht="12.75">
      <c r="A1074" s="69"/>
      <c r="F1074" s="70"/>
      <c r="G1074" s="70"/>
      <c r="H1074" s="70"/>
      <c r="M1074" s="21" t="s">
        <v>519</v>
      </c>
    </row>
    <row r="1075" spans="1:13" ht="12.75">
      <c r="A1075" s="69"/>
      <c r="F1075" s="70"/>
      <c r="G1075" s="70"/>
      <c r="H1075" s="70"/>
      <c r="M1075" s="21" t="s">
        <v>519</v>
      </c>
    </row>
    <row r="1076" spans="1:13" ht="12.75">
      <c r="A1076" s="69"/>
      <c r="F1076" s="70"/>
      <c r="G1076" s="70"/>
      <c r="H1076" s="70"/>
      <c r="M1076" s="21" t="s">
        <v>519</v>
      </c>
    </row>
    <row r="1077" spans="1:13" ht="12.75">
      <c r="A1077" s="69"/>
      <c r="F1077" s="70"/>
      <c r="G1077" s="70"/>
      <c r="H1077" s="70"/>
      <c r="M1077" s="21" t="s">
        <v>519</v>
      </c>
    </row>
    <row r="1078" spans="1:13" ht="12.75">
      <c r="A1078" s="69"/>
      <c r="F1078" s="70"/>
      <c r="G1078" s="70"/>
      <c r="H1078" s="70"/>
      <c r="M1078" s="21" t="s">
        <v>519</v>
      </c>
    </row>
    <row r="1079" spans="1:13" ht="12.75">
      <c r="A1079" s="69"/>
      <c r="F1079" s="70"/>
      <c r="G1079" s="70"/>
      <c r="H1079" s="70"/>
      <c r="M1079" s="21" t="s">
        <v>519</v>
      </c>
    </row>
    <row r="1080" spans="1:13" ht="12.75">
      <c r="A1080" s="69"/>
      <c r="F1080" s="70"/>
      <c r="G1080" s="70"/>
      <c r="H1080" s="70"/>
      <c r="M1080" s="21" t="s">
        <v>519</v>
      </c>
    </row>
    <row r="1081" spans="1:13" ht="12.75">
      <c r="A1081" s="69"/>
      <c r="F1081" s="70"/>
      <c r="G1081" s="70"/>
      <c r="H1081" s="70"/>
      <c r="M1081" s="21" t="s">
        <v>519</v>
      </c>
    </row>
    <row r="1082" spans="1:13" ht="12.75">
      <c r="A1082" s="69"/>
      <c r="F1082" s="70"/>
      <c r="G1082" s="70"/>
      <c r="H1082" s="70"/>
      <c r="M1082" s="21" t="s">
        <v>519</v>
      </c>
    </row>
    <row r="1083" spans="1:13" ht="12.75">
      <c r="A1083" s="69"/>
      <c r="F1083" s="70"/>
      <c r="G1083" s="70"/>
      <c r="H1083" s="70"/>
      <c r="M1083" s="21" t="s">
        <v>519</v>
      </c>
    </row>
    <row r="1084" spans="1:13" ht="12.75">
      <c r="A1084" s="69"/>
      <c r="F1084" s="70"/>
      <c r="G1084" s="70"/>
      <c r="H1084" s="70"/>
      <c r="M1084" s="21" t="s">
        <v>519</v>
      </c>
    </row>
    <row r="1085" spans="1:13" ht="12.75">
      <c r="A1085" s="69"/>
      <c r="F1085" s="70"/>
      <c r="G1085" s="70"/>
      <c r="H1085" s="70"/>
      <c r="M1085" s="21" t="s">
        <v>519</v>
      </c>
    </row>
    <row r="1086" spans="1:13" ht="12.75">
      <c r="A1086" s="69"/>
      <c r="F1086" s="70"/>
      <c r="G1086" s="70"/>
      <c r="H1086" s="70"/>
      <c r="M1086" s="21" t="s">
        <v>519</v>
      </c>
    </row>
    <row r="1087" spans="1:13" ht="12.75">
      <c r="A1087" s="69"/>
      <c r="F1087" s="70"/>
      <c r="G1087" s="70"/>
      <c r="H1087" s="70"/>
      <c r="M1087" s="21" t="s">
        <v>519</v>
      </c>
    </row>
    <row r="1088" spans="1:13" ht="12.75">
      <c r="A1088" s="69"/>
      <c r="F1088" s="70"/>
      <c r="G1088" s="70"/>
      <c r="H1088" s="70"/>
      <c r="M1088" s="21" t="s">
        <v>519</v>
      </c>
    </row>
    <row r="1089" spans="1:13" ht="12.75">
      <c r="A1089" s="69"/>
      <c r="F1089" s="70"/>
      <c r="G1089" s="70"/>
      <c r="H1089" s="70"/>
      <c r="M1089" s="21" t="s">
        <v>519</v>
      </c>
    </row>
    <row r="1090" spans="1:13" ht="12.75">
      <c r="A1090" s="69"/>
      <c r="F1090" s="70"/>
      <c r="G1090" s="70"/>
      <c r="H1090" s="70"/>
      <c r="M1090" s="21" t="s">
        <v>519</v>
      </c>
    </row>
    <row r="1091" spans="1:13" ht="12.75">
      <c r="A1091" s="69"/>
      <c r="F1091" s="70"/>
      <c r="G1091" s="70"/>
      <c r="H1091" s="70"/>
      <c r="M1091" s="21" t="s">
        <v>519</v>
      </c>
    </row>
    <row r="1092" spans="1:13" ht="12.75">
      <c r="A1092" s="69"/>
      <c r="F1092" s="70"/>
      <c r="G1092" s="70"/>
      <c r="H1092" s="70"/>
      <c r="M1092" s="21" t="s">
        <v>519</v>
      </c>
    </row>
    <row r="1093" spans="1:13" ht="12.75">
      <c r="A1093" s="69"/>
      <c r="F1093" s="70"/>
      <c r="G1093" s="70"/>
      <c r="H1093" s="70"/>
      <c r="M1093" s="21" t="s">
        <v>519</v>
      </c>
    </row>
    <row r="1094" spans="1:13" ht="12.75">
      <c r="A1094" s="69"/>
      <c r="F1094" s="70"/>
      <c r="G1094" s="70"/>
      <c r="H1094" s="70"/>
      <c r="M1094" s="21" t="s">
        <v>519</v>
      </c>
    </row>
    <row r="1095" spans="1:13" ht="12.75">
      <c r="A1095" s="69"/>
      <c r="F1095" s="70"/>
      <c r="G1095" s="70"/>
      <c r="H1095" s="70"/>
      <c r="M1095" s="21" t="s">
        <v>519</v>
      </c>
    </row>
    <row r="1096" spans="1:13" ht="12.75">
      <c r="A1096" s="69"/>
      <c r="F1096" s="70"/>
      <c r="G1096" s="70"/>
      <c r="H1096" s="70"/>
      <c r="M1096" s="21" t="s">
        <v>519</v>
      </c>
    </row>
    <row r="1097" spans="1:13" ht="12.75">
      <c r="A1097" s="69"/>
      <c r="F1097" s="70"/>
      <c r="G1097" s="70"/>
      <c r="H1097" s="70"/>
      <c r="M1097" s="21" t="s">
        <v>519</v>
      </c>
    </row>
    <row r="1098" spans="1:13" ht="12.75">
      <c r="A1098" s="69"/>
      <c r="F1098" s="70"/>
      <c r="G1098" s="70"/>
      <c r="H1098" s="70"/>
      <c r="M1098" s="21" t="s">
        <v>519</v>
      </c>
    </row>
    <row r="1099" spans="6:13" ht="12.75">
      <c r="F1099" s="70"/>
      <c r="G1099" s="70"/>
      <c r="H1099" s="70"/>
      <c r="M1099" s="21" t="s">
        <v>519</v>
      </c>
    </row>
    <row r="1100" spans="6:13" ht="12.75">
      <c r="F1100" s="70"/>
      <c r="G1100" s="70"/>
      <c r="H1100" s="70"/>
      <c r="M1100" s="21" t="s">
        <v>519</v>
      </c>
    </row>
    <row r="1101" spans="6:13" ht="12.75">
      <c r="F1101" s="70"/>
      <c r="G1101" s="70"/>
      <c r="H1101" s="70"/>
      <c r="M1101" s="21" t="s">
        <v>519</v>
      </c>
    </row>
    <row r="1102" spans="6:13" ht="12.75">
      <c r="F1102" s="70"/>
      <c r="G1102" s="70"/>
      <c r="H1102" s="70"/>
      <c r="M1102" s="21" t="s">
        <v>519</v>
      </c>
    </row>
    <row r="1103" spans="6:13" ht="12.75">
      <c r="F1103" s="70"/>
      <c r="G1103" s="70"/>
      <c r="H1103" s="70"/>
      <c r="M1103" s="21" t="s">
        <v>519</v>
      </c>
    </row>
    <row r="1104" spans="6:13" ht="12.75">
      <c r="F1104" s="70"/>
      <c r="G1104" s="70"/>
      <c r="H1104" s="70"/>
      <c r="M1104" s="21" t="s">
        <v>519</v>
      </c>
    </row>
    <row r="1105" spans="6:13" ht="12.75">
      <c r="F1105" s="70"/>
      <c r="G1105" s="70"/>
      <c r="H1105" s="70"/>
      <c r="M1105" s="21" t="s">
        <v>519</v>
      </c>
    </row>
    <row r="1106" spans="6:13" ht="12.75">
      <c r="F1106" s="70"/>
      <c r="G1106" s="70"/>
      <c r="H1106" s="70"/>
      <c r="M1106" s="21" t="s">
        <v>519</v>
      </c>
    </row>
    <row r="1107" spans="6:13" ht="12.75">
      <c r="F1107" s="70"/>
      <c r="G1107" s="70"/>
      <c r="H1107" s="70"/>
      <c r="M1107" s="21" t="s">
        <v>519</v>
      </c>
    </row>
    <row r="1108" spans="6:13" ht="12.75">
      <c r="F1108" s="70"/>
      <c r="G1108" s="70"/>
      <c r="H1108" s="70"/>
      <c r="M1108" s="21" t="s">
        <v>519</v>
      </c>
    </row>
    <row r="1109" spans="6:13" ht="12.75">
      <c r="F1109" s="70"/>
      <c r="G1109" s="70"/>
      <c r="H1109" s="70"/>
      <c r="M1109" s="21" t="s">
        <v>519</v>
      </c>
    </row>
    <row r="1110" spans="6:13" ht="12.75">
      <c r="F1110" s="70"/>
      <c r="G1110" s="70"/>
      <c r="H1110" s="70"/>
      <c r="M1110" s="21" t="s">
        <v>519</v>
      </c>
    </row>
    <row r="1111" spans="6:13" ht="12.75">
      <c r="F1111" s="70"/>
      <c r="G1111" s="70"/>
      <c r="H1111" s="70"/>
      <c r="M1111" s="21" t="s">
        <v>519</v>
      </c>
    </row>
    <row r="1112" spans="6:13" ht="12.75">
      <c r="F1112" s="70"/>
      <c r="G1112" s="70"/>
      <c r="H1112" s="70"/>
      <c r="M1112" s="21" t="s">
        <v>519</v>
      </c>
    </row>
    <row r="1113" spans="6:13" ht="12.75">
      <c r="F1113" s="70"/>
      <c r="G1113" s="70"/>
      <c r="H1113" s="70"/>
      <c r="M1113" s="21" t="s">
        <v>519</v>
      </c>
    </row>
    <row r="1114" spans="6:13" ht="12.75">
      <c r="F1114" s="70"/>
      <c r="G1114" s="70"/>
      <c r="H1114" s="70"/>
      <c r="M1114" s="21" t="s">
        <v>519</v>
      </c>
    </row>
    <row r="1115" spans="6:13" ht="12.75">
      <c r="F1115" s="70"/>
      <c r="G1115" s="70"/>
      <c r="H1115" s="70"/>
      <c r="M1115" s="21" t="s">
        <v>519</v>
      </c>
    </row>
    <row r="1116" spans="6:13" ht="12.75">
      <c r="F1116" s="70"/>
      <c r="G1116" s="70"/>
      <c r="H1116" s="70"/>
      <c r="M1116" s="21" t="s">
        <v>519</v>
      </c>
    </row>
    <row r="1117" spans="6:13" ht="12.75">
      <c r="F1117" s="70"/>
      <c r="G1117" s="70"/>
      <c r="H1117" s="70"/>
      <c r="M1117" s="21" t="s">
        <v>519</v>
      </c>
    </row>
    <row r="1118" spans="6:13" ht="12.75">
      <c r="F1118" s="70"/>
      <c r="G1118" s="70"/>
      <c r="H1118" s="70"/>
      <c r="M1118" s="21" t="s">
        <v>519</v>
      </c>
    </row>
    <row r="1119" spans="6:13" ht="12.75">
      <c r="F1119" s="70"/>
      <c r="G1119" s="70"/>
      <c r="H1119" s="70"/>
      <c r="M1119" s="21" t="s">
        <v>519</v>
      </c>
    </row>
    <row r="1120" spans="6:13" ht="12.75">
      <c r="F1120" s="70"/>
      <c r="G1120" s="70"/>
      <c r="H1120" s="70"/>
      <c r="M1120" s="21" t="s">
        <v>519</v>
      </c>
    </row>
    <row r="1121" spans="6:13" ht="12.75">
      <c r="F1121" s="70"/>
      <c r="G1121" s="70"/>
      <c r="H1121" s="70"/>
      <c r="M1121" s="21" t="s">
        <v>519</v>
      </c>
    </row>
    <row r="1122" spans="6:13" ht="12.75">
      <c r="F1122" s="70"/>
      <c r="G1122" s="70"/>
      <c r="H1122" s="70"/>
      <c r="M1122" s="21" t="s">
        <v>519</v>
      </c>
    </row>
    <row r="1123" spans="6:13" ht="12.75">
      <c r="F1123" s="70"/>
      <c r="G1123" s="70"/>
      <c r="H1123" s="70"/>
      <c r="M1123" s="21" t="s">
        <v>519</v>
      </c>
    </row>
    <row r="1124" spans="6:13" ht="12.75">
      <c r="F1124" s="70"/>
      <c r="G1124" s="70"/>
      <c r="H1124" s="70"/>
      <c r="M1124" s="21" t="s">
        <v>519</v>
      </c>
    </row>
    <row r="1125" spans="6:13" ht="12.75">
      <c r="F1125" s="70"/>
      <c r="G1125" s="70"/>
      <c r="H1125" s="70"/>
      <c r="M1125" s="21" t="s">
        <v>519</v>
      </c>
    </row>
    <row r="1126" spans="6:13" ht="12.75">
      <c r="F1126" s="70"/>
      <c r="G1126" s="70"/>
      <c r="H1126" s="70"/>
      <c r="M1126" s="21" t="s">
        <v>519</v>
      </c>
    </row>
    <row r="1127" spans="6:13" ht="12.75">
      <c r="F1127" s="70"/>
      <c r="G1127" s="70"/>
      <c r="H1127" s="70"/>
      <c r="M1127" s="21" t="s">
        <v>519</v>
      </c>
    </row>
    <row r="1128" spans="6:13" ht="12.75">
      <c r="F1128" s="70"/>
      <c r="G1128" s="70"/>
      <c r="H1128" s="70"/>
      <c r="M1128" s="21" t="s">
        <v>519</v>
      </c>
    </row>
    <row r="1129" spans="6:13" ht="12.75">
      <c r="F1129" s="70"/>
      <c r="G1129" s="70"/>
      <c r="H1129" s="70"/>
      <c r="M1129" s="21" t="s">
        <v>519</v>
      </c>
    </row>
    <row r="1130" spans="6:13" ht="12.75">
      <c r="F1130" s="70"/>
      <c r="G1130" s="70"/>
      <c r="H1130" s="70"/>
      <c r="M1130" s="21" t="s">
        <v>519</v>
      </c>
    </row>
    <row r="1131" spans="6:13" ht="12.75">
      <c r="F1131" s="70"/>
      <c r="G1131" s="70"/>
      <c r="H1131" s="70"/>
      <c r="M1131" s="21" t="s">
        <v>519</v>
      </c>
    </row>
    <row r="1132" spans="6:13" ht="12.75">
      <c r="F1132" s="70"/>
      <c r="G1132" s="70"/>
      <c r="H1132" s="70"/>
      <c r="M1132" s="21" t="s">
        <v>519</v>
      </c>
    </row>
    <row r="1133" spans="6:13" ht="12.75">
      <c r="F1133" s="70"/>
      <c r="G1133" s="70"/>
      <c r="H1133" s="70"/>
      <c r="M1133" s="21" t="s">
        <v>519</v>
      </c>
    </row>
    <row r="1134" spans="6:13" ht="12.75">
      <c r="F1134" s="70"/>
      <c r="G1134" s="70"/>
      <c r="H1134" s="70"/>
      <c r="M1134" s="21" t="s">
        <v>519</v>
      </c>
    </row>
    <row r="1135" spans="6:13" ht="12.75">
      <c r="F1135" s="70"/>
      <c r="G1135" s="70"/>
      <c r="H1135" s="70"/>
      <c r="M1135" s="21" t="s">
        <v>519</v>
      </c>
    </row>
    <row r="1136" spans="6:13" ht="12.75">
      <c r="F1136" s="70"/>
      <c r="G1136" s="70"/>
      <c r="H1136" s="70"/>
      <c r="M1136" s="21" t="s">
        <v>519</v>
      </c>
    </row>
    <row r="1137" spans="6:13" ht="12.75">
      <c r="F1137" s="70"/>
      <c r="G1137" s="70"/>
      <c r="H1137" s="70"/>
      <c r="M1137" s="21" t="s">
        <v>519</v>
      </c>
    </row>
    <row r="1138" spans="6:13" ht="12.75">
      <c r="F1138" s="70"/>
      <c r="G1138" s="70"/>
      <c r="H1138" s="70"/>
      <c r="M1138" s="21" t="s">
        <v>519</v>
      </c>
    </row>
    <row r="1139" spans="6:13" ht="12.75">
      <c r="F1139" s="70"/>
      <c r="G1139" s="70"/>
      <c r="H1139" s="70"/>
      <c r="M1139" s="21" t="s">
        <v>519</v>
      </c>
    </row>
    <row r="1140" spans="6:13" ht="12.75">
      <c r="F1140" s="70"/>
      <c r="G1140" s="70"/>
      <c r="H1140" s="70"/>
      <c r="M1140" s="21" t="s">
        <v>519</v>
      </c>
    </row>
    <row r="1141" spans="6:13" ht="12.75">
      <c r="F1141" s="70"/>
      <c r="G1141" s="70"/>
      <c r="H1141" s="70"/>
      <c r="M1141" s="21" t="s">
        <v>519</v>
      </c>
    </row>
    <row r="1142" spans="6:13" ht="12.75">
      <c r="F1142" s="70"/>
      <c r="G1142" s="70"/>
      <c r="H1142" s="70"/>
      <c r="M1142" s="21" t="s">
        <v>519</v>
      </c>
    </row>
    <row r="1143" spans="6:13" ht="12.75">
      <c r="F1143" s="70"/>
      <c r="G1143" s="70"/>
      <c r="H1143" s="70"/>
      <c r="M1143" s="21" t="s">
        <v>519</v>
      </c>
    </row>
    <row r="1144" spans="6:13" ht="12.75">
      <c r="F1144" s="70"/>
      <c r="G1144" s="70"/>
      <c r="H1144" s="70"/>
      <c r="M1144" s="21" t="s">
        <v>519</v>
      </c>
    </row>
    <row r="1145" spans="6:13" ht="12.75">
      <c r="F1145" s="70"/>
      <c r="G1145" s="70"/>
      <c r="H1145" s="70"/>
      <c r="M1145" s="21" t="s">
        <v>519</v>
      </c>
    </row>
    <row r="1146" spans="6:13" ht="12.75">
      <c r="F1146" s="70"/>
      <c r="G1146" s="70"/>
      <c r="H1146" s="70"/>
      <c r="M1146" s="21" t="s">
        <v>519</v>
      </c>
    </row>
    <row r="1147" spans="6:13" ht="12.75">
      <c r="F1147" s="70"/>
      <c r="G1147" s="70"/>
      <c r="H1147" s="70"/>
      <c r="M1147" s="21" t="s">
        <v>519</v>
      </c>
    </row>
    <row r="1148" spans="6:13" ht="12.75">
      <c r="F1148" s="70"/>
      <c r="G1148" s="70"/>
      <c r="H1148" s="70"/>
      <c r="M1148" s="21" t="s">
        <v>519</v>
      </c>
    </row>
    <row r="1149" spans="6:13" ht="12.75">
      <c r="F1149" s="70"/>
      <c r="G1149" s="70"/>
      <c r="H1149" s="70"/>
      <c r="M1149" s="21" t="s">
        <v>519</v>
      </c>
    </row>
    <row r="1150" spans="6:13" ht="12.75">
      <c r="F1150" s="70"/>
      <c r="G1150" s="70"/>
      <c r="H1150" s="70"/>
      <c r="M1150" s="21" t="s">
        <v>519</v>
      </c>
    </row>
    <row r="1151" spans="6:13" ht="12.75">
      <c r="F1151" s="70"/>
      <c r="G1151" s="70"/>
      <c r="H1151" s="70"/>
      <c r="M1151" s="21" t="s">
        <v>519</v>
      </c>
    </row>
    <row r="1152" spans="6:13" ht="12.75">
      <c r="F1152" s="70"/>
      <c r="G1152" s="70"/>
      <c r="H1152" s="70"/>
      <c r="M1152" s="21" t="s">
        <v>519</v>
      </c>
    </row>
    <row r="1153" spans="6:13" ht="12.75">
      <c r="F1153" s="70"/>
      <c r="G1153" s="70"/>
      <c r="H1153" s="70"/>
      <c r="M1153" s="21" t="s">
        <v>519</v>
      </c>
    </row>
    <row r="1154" spans="6:13" ht="12.75">
      <c r="F1154" s="70"/>
      <c r="G1154" s="70"/>
      <c r="H1154" s="70"/>
      <c r="M1154" s="21" t="s">
        <v>519</v>
      </c>
    </row>
    <row r="1155" spans="6:13" ht="12.75">
      <c r="F1155" s="70"/>
      <c r="G1155" s="70"/>
      <c r="H1155" s="70"/>
      <c r="M1155" s="21" t="s">
        <v>519</v>
      </c>
    </row>
    <row r="1156" spans="6:13" ht="12.75">
      <c r="F1156" s="70"/>
      <c r="G1156" s="70"/>
      <c r="H1156" s="70"/>
      <c r="M1156" s="21" t="s">
        <v>519</v>
      </c>
    </row>
    <row r="1157" spans="6:13" ht="12.75">
      <c r="F1157" s="70"/>
      <c r="G1157" s="70"/>
      <c r="H1157" s="70"/>
      <c r="M1157" s="21" t="s">
        <v>519</v>
      </c>
    </row>
    <row r="1158" spans="6:13" ht="12.75">
      <c r="F1158" s="70"/>
      <c r="G1158" s="70"/>
      <c r="H1158" s="70"/>
      <c r="M1158" s="21" t="s">
        <v>519</v>
      </c>
    </row>
    <row r="1159" spans="6:13" ht="12.75">
      <c r="F1159" s="70"/>
      <c r="G1159" s="70"/>
      <c r="H1159" s="70"/>
      <c r="M1159" s="21" t="s">
        <v>519</v>
      </c>
    </row>
    <row r="1160" spans="6:13" ht="12.75">
      <c r="F1160" s="70"/>
      <c r="G1160" s="70"/>
      <c r="H1160" s="70"/>
      <c r="M1160" s="21" t="s">
        <v>519</v>
      </c>
    </row>
    <row r="1161" spans="6:13" ht="12.75">
      <c r="F1161" s="70"/>
      <c r="G1161" s="70"/>
      <c r="H1161" s="70"/>
      <c r="M1161" s="21" t="s">
        <v>519</v>
      </c>
    </row>
    <row r="1162" spans="6:13" ht="12.75">
      <c r="F1162" s="70"/>
      <c r="G1162" s="70"/>
      <c r="H1162" s="70"/>
      <c r="M1162" s="21" t="s">
        <v>519</v>
      </c>
    </row>
    <row r="1163" spans="6:13" ht="12.75">
      <c r="F1163" s="70"/>
      <c r="G1163" s="70"/>
      <c r="H1163" s="70"/>
      <c r="M1163" s="21" t="s">
        <v>519</v>
      </c>
    </row>
    <row r="1164" spans="6:13" ht="12.75">
      <c r="F1164" s="70"/>
      <c r="G1164" s="70"/>
      <c r="H1164" s="70"/>
      <c r="M1164" s="21" t="s">
        <v>519</v>
      </c>
    </row>
    <row r="1165" spans="6:13" ht="12.75">
      <c r="F1165" s="70"/>
      <c r="G1165" s="70"/>
      <c r="H1165" s="70"/>
      <c r="M1165" s="21" t="s">
        <v>519</v>
      </c>
    </row>
    <row r="1166" spans="6:13" ht="12.75">
      <c r="F1166" s="70"/>
      <c r="G1166" s="70"/>
      <c r="H1166" s="70"/>
      <c r="M1166" s="21" t="s">
        <v>519</v>
      </c>
    </row>
    <row r="1167" spans="6:13" ht="12.75">
      <c r="F1167" s="70"/>
      <c r="G1167" s="70"/>
      <c r="H1167" s="70"/>
      <c r="M1167" s="21" t="s">
        <v>519</v>
      </c>
    </row>
    <row r="1168" spans="6:13" ht="12.75">
      <c r="F1168" s="70"/>
      <c r="G1168" s="70"/>
      <c r="H1168" s="70"/>
      <c r="M1168" s="21" t="s">
        <v>519</v>
      </c>
    </row>
    <row r="1169" spans="6:13" ht="12.75">
      <c r="F1169" s="70"/>
      <c r="G1169" s="70"/>
      <c r="H1169" s="70"/>
      <c r="M1169" s="21" t="s">
        <v>519</v>
      </c>
    </row>
    <row r="1170" spans="6:13" ht="12.75">
      <c r="F1170" s="70"/>
      <c r="G1170" s="70"/>
      <c r="H1170" s="70"/>
      <c r="M1170" s="21" t="s">
        <v>519</v>
      </c>
    </row>
    <row r="1171" spans="6:13" ht="12.75">
      <c r="F1171" s="70"/>
      <c r="G1171" s="70"/>
      <c r="H1171" s="70"/>
      <c r="M1171" s="21" t="s">
        <v>519</v>
      </c>
    </row>
    <row r="1172" spans="6:13" ht="12.75">
      <c r="F1172" s="70"/>
      <c r="G1172" s="70"/>
      <c r="H1172" s="70"/>
      <c r="M1172" s="21" t="s">
        <v>519</v>
      </c>
    </row>
    <row r="1173" spans="6:13" ht="12.75">
      <c r="F1173" s="70"/>
      <c r="G1173" s="70"/>
      <c r="H1173" s="70"/>
      <c r="M1173" s="21" t="s">
        <v>519</v>
      </c>
    </row>
    <row r="1174" spans="6:13" ht="12.75">
      <c r="F1174" s="70"/>
      <c r="G1174" s="70"/>
      <c r="H1174" s="70"/>
      <c r="M1174" s="21" t="s">
        <v>519</v>
      </c>
    </row>
    <row r="1175" spans="6:13" ht="12.75">
      <c r="F1175" s="70"/>
      <c r="G1175" s="70"/>
      <c r="H1175" s="70"/>
      <c r="M1175" s="21" t="s">
        <v>519</v>
      </c>
    </row>
    <row r="1176" spans="6:13" ht="12.75">
      <c r="F1176" s="70"/>
      <c r="G1176" s="70"/>
      <c r="H1176" s="70"/>
      <c r="M1176" s="21" t="s">
        <v>519</v>
      </c>
    </row>
    <row r="1177" spans="6:13" ht="12.75">
      <c r="F1177" s="70"/>
      <c r="G1177" s="70"/>
      <c r="H1177" s="70"/>
      <c r="M1177" s="21" t="s">
        <v>519</v>
      </c>
    </row>
    <row r="1178" spans="6:13" ht="12.75">
      <c r="F1178" s="70"/>
      <c r="G1178" s="70"/>
      <c r="H1178" s="70"/>
      <c r="M1178" s="21" t="s">
        <v>519</v>
      </c>
    </row>
    <row r="1179" spans="6:13" ht="12.75">
      <c r="F1179" s="70"/>
      <c r="G1179" s="70"/>
      <c r="H1179" s="70"/>
      <c r="M1179" s="21" t="s">
        <v>519</v>
      </c>
    </row>
    <row r="1180" spans="6:13" ht="12.75">
      <c r="F1180" s="70"/>
      <c r="G1180" s="70"/>
      <c r="H1180" s="70"/>
      <c r="M1180" s="21" t="s">
        <v>519</v>
      </c>
    </row>
    <row r="1181" spans="6:13" ht="12.75">
      <c r="F1181" s="70"/>
      <c r="G1181" s="70"/>
      <c r="H1181" s="70"/>
      <c r="M1181" s="21" t="s">
        <v>519</v>
      </c>
    </row>
    <row r="1182" spans="6:13" ht="12.75">
      <c r="F1182" s="70"/>
      <c r="G1182" s="70"/>
      <c r="H1182" s="70"/>
      <c r="M1182" s="21" t="s">
        <v>519</v>
      </c>
    </row>
    <row r="1183" spans="6:13" ht="12.75">
      <c r="F1183" s="70"/>
      <c r="G1183" s="70"/>
      <c r="H1183" s="70"/>
      <c r="M1183" s="21" t="s">
        <v>519</v>
      </c>
    </row>
    <row r="1184" spans="6:13" ht="12.75">
      <c r="F1184" s="70"/>
      <c r="G1184" s="70"/>
      <c r="H1184" s="70"/>
      <c r="M1184" s="21" t="s">
        <v>519</v>
      </c>
    </row>
    <row r="1185" spans="6:13" ht="12.75">
      <c r="F1185" s="70"/>
      <c r="G1185" s="70"/>
      <c r="H1185" s="70"/>
      <c r="M1185" s="21" t="s">
        <v>519</v>
      </c>
    </row>
    <row r="1186" spans="6:13" ht="12.75">
      <c r="F1186" s="70"/>
      <c r="G1186" s="70"/>
      <c r="H1186" s="70"/>
      <c r="M1186" s="21" t="s">
        <v>519</v>
      </c>
    </row>
    <row r="1187" spans="6:13" ht="12.75">
      <c r="F1187" s="70"/>
      <c r="G1187" s="70"/>
      <c r="H1187" s="70"/>
      <c r="M1187" s="21" t="s">
        <v>519</v>
      </c>
    </row>
    <row r="1188" spans="6:13" ht="12.75">
      <c r="F1188" s="70"/>
      <c r="G1188" s="70"/>
      <c r="H1188" s="70"/>
      <c r="M1188" s="21" t="s">
        <v>519</v>
      </c>
    </row>
    <row r="1189" spans="6:13" ht="12.75">
      <c r="F1189" s="70"/>
      <c r="G1189" s="70"/>
      <c r="H1189" s="70"/>
      <c r="M1189" s="21" t="s">
        <v>519</v>
      </c>
    </row>
    <row r="1190" spans="6:13" ht="12.75">
      <c r="F1190" s="70"/>
      <c r="G1190" s="70"/>
      <c r="H1190" s="70"/>
      <c r="M1190" s="21" t="s">
        <v>519</v>
      </c>
    </row>
    <row r="1191" spans="6:13" ht="12.75">
      <c r="F1191" s="70"/>
      <c r="G1191" s="70"/>
      <c r="H1191" s="70"/>
      <c r="M1191" s="21" t="s">
        <v>519</v>
      </c>
    </row>
    <row r="1192" spans="6:13" ht="12.75">
      <c r="F1192" s="70"/>
      <c r="G1192" s="70"/>
      <c r="H1192" s="70"/>
      <c r="M1192" s="21" t="s">
        <v>519</v>
      </c>
    </row>
    <row r="1193" spans="6:13" ht="12.75">
      <c r="F1193" s="70"/>
      <c r="G1193" s="70"/>
      <c r="H1193" s="70"/>
      <c r="M1193" s="21" t="s">
        <v>519</v>
      </c>
    </row>
    <row r="1194" spans="6:13" ht="12.75">
      <c r="F1194" s="70"/>
      <c r="G1194" s="70"/>
      <c r="H1194" s="70"/>
      <c r="M1194" s="21" t="s">
        <v>519</v>
      </c>
    </row>
    <row r="1195" spans="6:13" ht="12.75">
      <c r="F1195" s="70"/>
      <c r="G1195" s="70"/>
      <c r="H1195" s="70"/>
      <c r="M1195" s="21" t="s">
        <v>519</v>
      </c>
    </row>
    <row r="1196" spans="6:13" ht="12.75">
      <c r="F1196" s="70"/>
      <c r="G1196" s="70"/>
      <c r="H1196" s="70"/>
      <c r="M1196" s="21" t="s">
        <v>519</v>
      </c>
    </row>
    <row r="1197" spans="6:13" ht="12.75">
      <c r="F1197" s="70"/>
      <c r="G1197" s="70"/>
      <c r="H1197" s="70"/>
      <c r="M1197" s="21" t="s">
        <v>519</v>
      </c>
    </row>
    <row r="1198" spans="6:13" ht="12.75">
      <c r="F1198" s="70"/>
      <c r="G1198" s="70"/>
      <c r="H1198" s="70"/>
      <c r="M1198" s="21" t="s">
        <v>519</v>
      </c>
    </row>
    <row r="1199" spans="6:13" ht="12.75">
      <c r="F1199" s="70"/>
      <c r="G1199" s="70"/>
      <c r="H1199" s="70"/>
      <c r="M1199" s="21" t="s">
        <v>519</v>
      </c>
    </row>
    <row r="1200" spans="6:13" ht="12.75">
      <c r="F1200" s="70"/>
      <c r="G1200" s="70"/>
      <c r="H1200" s="70"/>
      <c r="M1200" s="21" t="s">
        <v>519</v>
      </c>
    </row>
    <row r="1201" spans="6:13" ht="12.75">
      <c r="F1201" s="70"/>
      <c r="G1201" s="70"/>
      <c r="H1201" s="70"/>
      <c r="M1201" s="21" t="s">
        <v>519</v>
      </c>
    </row>
    <row r="1202" spans="6:13" ht="12.75">
      <c r="F1202" s="70"/>
      <c r="G1202" s="70"/>
      <c r="H1202" s="70"/>
      <c r="M1202" s="21" t="s">
        <v>519</v>
      </c>
    </row>
    <row r="1203" spans="6:13" ht="12.75">
      <c r="F1203" s="70"/>
      <c r="G1203" s="70"/>
      <c r="H1203" s="70"/>
      <c r="M1203" s="21" t="s">
        <v>519</v>
      </c>
    </row>
    <row r="1204" spans="6:13" ht="12.75">
      <c r="F1204" s="70"/>
      <c r="G1204" s="70"/>
      <c r="H1204" s="70"/>
      <c r="M1204" s="21" t="s">
        <v>519</v>
      </c>
    </row>
    <row r="1205" spans="6:13" ht="12.75">
      <c r="F1205" s="70"/>
      <c r="G1205" s="70"/>
      <c r="H1205" s="70"/>
      <c r="M1205" s="21" t="s">
        <v>519</v>
      </c>
    </row>
    <row r="1206" spans="6:13" ht="12.75">
      <c r="F1206" s="70"/>
      <c r="G1206" s="70"/>
      <c r="H1206" s="70"/>
      <c r="M1206" s="21" t="s">
        <v>519</v>
      </c>
    </row>
    <row r="1207" spans="6:13" ht="12.75">
      <c r="F1207" s="70"/>
      <c r="G1207" s="70"/>
      <c r="H1207" s="70"/>
      <c r="M1207" s="21" t="s">
        <v>519</v>
      </c>
    </row>
    <row r="1208" spans="6:13" ht="12.75">
      <c r="F1208" s="70"/>
      <c r="G1208" s="70"/>
      <c r="H1208" s="70"/>
      <c r="M1208" s="21" t="s">
        <v>519</v>
      </c>
    </row>
    <row r="1209" spans="6:13" ht="12.75">
      <c r="F1209" s="70"/>
      <c r="G1209" s="70"/>
      <c r="H1209" s="70"/>
      <c r="M1209" s="21" t="s">
        <v>519</v>
      </c>
    </row>
    <row r="1210" spans="6:13" ht="12.75">
      <c r="F1210" s="70"/>
      <c r="G1210" s="70"/>
      <c r="H1210" s="70"/>
      <c r="M1210" s="21" t="s">
        <v>519</v>
      </c>
    </row>
    <row r="1211" spans="6:13" ht="12.75">
      <c r="F1211" s="70"/>
      <c r="G1211" s="70"/>
      <c r="H1211" s="70"/>
      <c r="M1211" s="21" t="s">
        <v>519</v>
      </c>
    </row>
    <row r="1212" spans="6:13" ht="12.75">
      <c r="F1212" s="70"/>
      <c r="G1212" s="70"/>
      <c r="H1212" s="70"/>
      <c r="M1212" s="21" t="s">
        <v>519</v>
      </c>
    </row>
    <row r="1213" spans="6:13" ht="12.75">
      <c r="F1213" s="70"/>
      <c r="G1213" s="70"/>
      <c r="H1213" s="70"/>
      <c r="M1213" s="21" t="s">
        <v>519</v>
      </c>
    </row>
    <row r="1214" spans="6:13" ht="12.75">
      <c r="F1214" s="70"/>
      <c r="G1214" s="70"/>
      <c r="H1214" s="70"/>
      <c r="M1214" s="21" t="s">
        <v>519</v>
      </c>
    </row>
    <row r="1215" spans="6:13" ht="12.75">
      <c r="F1215" s="70"/>
      <c r="G1215" s="70"/>
      <c r="H1215" s="70"/>
      <c r="M1215" s="21" t="s">
        <v>519</v>
      </c>
    </row>
    <row r="1216" spans="6:13" ht="12.75">
      <c r="F1216" s="70"/>
      <c r="G1216" s="70"/>
      <c r="H1216" s="70"/>
      <c r="M1216" s="21" t="s">
        <v>519</v>
      </c>
    </row>
    <row r="1217" spans="6:13" ht="12.75">
      <c r="F1217" s="70"/>
      <c r="G1217" s="70"/>
      <c r="H1217" s="70"/>
      <c r="M1217" s="21" t="s">
        <v>519</v>
      </c>
    </row>
    <row r="1218" spans="6:13" ht="12.75">
      <c r="F1218" s="70"/>
      <c r="G1218" s="70"/>
      <c r="H1218" s="70"/>
      <c r="M1218" s="21" t="s">
        <v>519</v>
      </c>
    </row>
    <row r="1219" spans="6:13" ht="12.75">
      <c r="F1219" s="70"/>
      <c r="G1219" s="70"/>
      <c r="H1219" s="70"/>
      <c r="M1219" s="21" t="s">
        <v>519</v>
      </c>
    </row>
    <row r="1220" spans="6:13" ht="12.75">
      <c r="F1220" s="70"/>
      <c r="G1220" s="70"/>
      <c r="H1220" s="70"/>
      <c r="M1220" s="21" t="s">
        <v>519</v>
      </c>
    </row>
    <row r="1221" spans="6:13" ht="12.75">
      <c r="F1221" s="70"/>
      <c r="G1221" s="70"/>
      <c r="H1221" s="70"/>
      <c r="M1221" s="21" t="s">
        <v>519</v>
      </c>
    </row>
    <row r="1222" spans="6:13" ht="12.75">
      <c r="F1222" s="70"/>
      <c r="G1222" s="70"/>
      <c r="H1222" s="70"/>
      <c r="M1222" s="21" t="s">
        <v>519</v>
      </c>
    </row>
    <row r="1223" spans="6:13" ht="12.75">
      <c r="F1223" s="70"/>
      <c r="G1223" s="70"/>
      <c r="H1223" s="70"/>
      <c r="M1223" s="21" t="s">
        <v>519</v>
      </c>
    </row>
    <row r="1224" spans="6:13" ht="12.75">
      <c r="F1224" s="70"/>
      <c r="G1224" s="70"/>
      <c r="H1224" s="70"/>
      <c r="M1224" s="21" t="s">
        <v>519</v>
      </c>
    </row>
    <row r="1225" spans="6:13" ht="12.75">
      <c r="F1225" s="70"/>
      <c r="G1225" s="70"/>
      <c r="H1225" s="70"/>
      <c r="M1225" s="21" t="s">
        <v>519</v>
      </c>
    </row>
    <row r="1226" spans="6:13" ht="12.75">
      <c r="F1226" s="70"/>
      <c r="G1226" s="70"/>
      <c r="H1226" s="70"/>
      <c r="M1226" s="21" t="s">
        <v>519</v>
      </c>
    </row>
    <row r="1227" spans="6:13" ht="12.75">
      <c r="F1227" s="70"/>
      <c r="G1227" s="70"/>
      <c r="H1227" s="70"/>
      <c r="M1227" s="21" t="s">
        <v>519</v>
      </c>
    </row>
    <row r="1228" spans="6:13" ht="12.75">
      <c r="F1228" s="70"/>
      <c r="G1228" s="70"/>
      <c r="H1228" s="70"/>
      <c r="M1228" s="21" t="s">
        <v>519</v>
      </c>
    </row>
    <row r="1229" spans="6:13" ht="12.75">
      <c r="F1229" s="70"/>
      <c r="G1229" s="70"/>
      <c r="H1229" s="70"/>
      <c r="M1229" s="21" t="s">
        <v>519</v>
      </c>
    </row>
    <row r="1230" spans="6:13" ht="12.75">
      <c r="F1230" s="70"/>
      <c r="G1230" s="70"/>
      <c r="H1230" s="70"/>
      <c r="M1230" s="21" t="s">
        <v>519</v>
      </c>
    </row>
    <row r="1231" spans="6:13" ht="12.75">
      <c r="F1231" s="70"/>
      <c r="G1231" s="70"/>
      <c r="H1231" s="70"/>
      <c r="M1231" s="21" t="s">
        <v>519</v>
      </c>
    </row>
    <row r="1232" spans="6:13" ht="12.75">
      <c r="F1232" s="70"/>
      <c r="G1232" s="70"/>
      <c r="H1232" s="70"/>
      <c r="M1232" s="21" t="s">
        <v>519</v>
      </c>
    </row>
    <row r="1233" spans="6:13" ht="12.75">
      <c r="F1233" s="70"/>
      <c r="G1233" s="70"/>
      <c r="H1233" s="70"/>
      <c r="M1233" s="21" t="s">
        <v>519</v>
      </c>
    </row>
    <row r="1234" spans="6:13" ht="12.75">
      <c r="F1234" s="70"/>
      <c r="G1234" s="70"/>
      <c r="H1234" s="70"/>
      <c r="M1234" s="21" t="s">
        <v>519</v>
      </c>
    </row>
    <row r="1235" spans="6:13" ht="12.75">
      <c r="F1235" s="70"/>
      <c r="G1235" s="70"/>
      <c r="H1235" s="70"/>
      <c r="M1235" s="21" t="s">
        <v>519</v>
      </c>
    </row>
    <row r="1236" spans="6:13" ht="12.75">
      <c r="F1236" s="70"/>
      <c r="G1236" s="70"/>
      <c r="H1236" s="70"/>
      <c r="M1236" s="21" t="s">
        <v>519</v>
      </c>
    </row>
    <row r="1237" spans="6:13" ht="12.75">
      <c r="F1237" s="70"/>
      <c r="G1237" s="70"/>
      <c r="H1237" s="70"/>
      <c r="M1237" s="21" t="s">
        <v>519</v>
      </c>
    </row>
    <row r="1238" spans="6:13" ht="12.75">
      <c r="F1238" s="70"/>
      <c r="G1238" s="70"/>
      <c r="H1238" s="70"/>
      <c r="M1238" s="21" t="s">
        <v>519</v>
      </c>
    </row>
    <row r="1239" spans="6:13" ht="12.75">
      <c r="F1239" s="70"/>
      <c r="G1239" s="70"/>
      <c r="H1239" s="70"/>
      <c r="M1239" s="21" t="s">
        <v>519</v>
      </c>
    </row>
    <row r="1240" spans="6:13" ht="12.75">
      <c r="F1240" s="70"/>
      <c r="G1240" s="70"/>
      <c r="H1240" s="70"/>
      <c r="M1240" s="21" t="s">
        <v>519</v>
      </c>
    </row>
    <row r="1241" spans="6:13" ht="12.75">
      <c r="F1241" s="70"/>
      <c r="G1241" s="70"/>
      <c r="H1241" s="70"/>
      <c r="M1241" s="21" t="s">
        <v>519</v>
      </c>
    </row>
    <row r="1242" spans="6:13" ht="12.75">
      <c r="F1242" s="70"/>
      <c r="G1242" s="70"/>
      <c r="H1242" s="70"/>
      <c r="M1242" s="21" t="s">
        <v>519</v>
      </c>
    </row>
    <row r="1243" spans="6:13" ht="12.75">
      <c r="F1243" s="70"/>
      <c r="G1243" s="70"/>
      <c r="H1243" s="70"/>
      <c r="M1243" s="21" t="s">
        <v>519</v>
      </c>
    </row>
    <row r="1244" spans="6:13" ht="12.75">
      <c r="F1244" s="70"/>
      <c r="G1244" s="70"/>
      <c r="H1244" s="70"/>
      <c r="M1244" s="21" t="s">
        <v>519</v>
      </c>
    </row>
    <row r="1245" spans="6:13" ht="12.75">
      <c r="F1245" s="70"/>
      <c r="G1245" s="70"/>
      <c r="H1245" s="70"/>
      <c r="M1245" s="21" t="s">
        <v>519</v>
      </c>
    </row>
    <row r="1246" spans="6:13" ht="12.75">
      <c r="F1246" s="70"/>
      <c r="G1246" s="70"/>
      <c r="H1246" s="70"/>
      <c r="M1246" s="21" t="s">
        <v>519</v>
      </c>
    </row>
    <row r="1247" spans="6:13" ht="12.75">
      <c r="F1247" s="70"/>
      <c r="G1247" s="70"/>
      <c r="H1247" s="70"/>
      <c r="M1247" s="21" t="s">
        <v>519</v>
      </c>
    </row>
    <row r="1248" spans="6:13" ht="12.75">
      <c r="F1248" s="70"/>
      <c r="G1248" s="70"/>
      <c r="H1248" s="70"/>
      <c r="M1248" s="21" t="s">
        <v>519</v>
      </c>
    </row>
    <row r="1249" spans="6:13" ht="12.75">
      <c r="F1249" s="70"/>
      <c r="G1249" s="70"/>
      <c r="H1249" s="70"/>
      <c r="M1249" s="21" t="s">
        <v>519</v>
      </c>
    </row>
    <row r="1250" spans="6:13" ht="12.75">
      <c r="F1250" s="70"/>
      <c r="G1250" s="70"/>
      <c r="H1250" s="70"/>
      <c r="M1250" s="21" t="s">
        <v>519</v>
      </c>
    </row>
    <row r="1251" spans="6:13" ht="12.75">
      <c r="F1251" s="70"/>
      <c r="G1251" s="70"/>
      <c r="H1251" s="70"/>
      <c r="M1251" s="21" t="s">
        <v>519</v>
      </c>
    </row>
    <row r="1252" spans="6:13" ht="12.75">
      <c r="F1252" s="70"/>
      <c r="G1252" s="70"/>
      <c r="H1252" s="70"/>
      <c r="M1252" s="21" t="s">
        <v>519</v>
      </c>
    </row>
    <row r="1253" spans="6:13" ht="12.75">
      <c r="F1253" s="70"/>
      <c r="G1253" s="70"/>
      <c r="H1253" s="70"/>
      <c r="M1253" s="21" t="s">
        <v>519</v>
      </c>
    </row>
    <row r="1254" spans="6:13" ht="12.75">
      <c r="F1254" s="70"/>
      <c r="G1254" s="70"/>
      <c r="H1254" s="70"/>
      <c r="M1254" s="21" t="s">
        <v>519</v>
      </c>
    </row>
    <row r="1255" spans="6:13" ht="12.75">
      <c r="F1255" s="70"/>
      <c r="G1255" s="70"/>
      <c r="H1255" s="70"/>
      <c r="M1255" s="21" t="s">
        <v>519</v>
      </c>
    </row>
    <row r="1256" spans="6:13" ht="12.75">
      <c r="F1256" s="70"/>
      <c r="G1256" s="70"/>
      <c r="H1256" s="70"/>
      <c r="M1256" s="21" t="s">
        <v>519</v>
      </c>
    </row>
    <row r="1257" spans="6:13" ht="12.75">
      <c r="F1257" s="70"/>
      <c r="G1257" s="70"/>
      <c r="H1257" s="70"/>
      <c r="M1257" s="21" t="s">
        <v>519</v>
      </c>
    </row>
    <row r="1258" spans="6:13" ht="12.75">
      <c r="F1258" s="70"/>
      <c r="G1258" s="70"/>
      <c r="H1258" s="70"/>
      <c r="M1258" s="21" t="s">
        <v>519</v>
      </c>
    </row>
    <row r="1259" spans="6:13" ht="12.75">
      <c r="F1259" s="70"/>
      <c r="G1259" s="70"/>
      <c r="H1259" s="70"/>
      <c r="M1259" s="21" t="s">
        <v>519</v>
      </c>
    </row>
    <row r="1260" spans="6:13" ht="12.75">
      <c r="F1260" s="70"/>
      <c r="G1260" s="70"/>
      <c r="H1260" s="70"/>
      <c r="M1260" s="21" t="s">
        <v>519</v>
      </c>
    </row>
    <row r="1261" spans="6:13" ht="12.75">
      <c r="F1261" s="70"/>
      <c r="G1261" s="70"/>
      <c r="H1261" s="70"/>
      <c r="M1261" s="21" t="s">
        <v>519</v>
      </c>
    </row>
    <row r="1262" spans="6:13" ht="12.75">
      <c r="F1262" s="70"/>
      <c r="G1262" s="70"/>
      <c r="H1262" s="70"/>
      <c r="M1262" s="21" t="s">
        <v>519</v>
      </c>
    </row>
    <row r="1263" spans="6:13" ht="12.75">
      <c r="F1263" s="70"/>
      <c r="G1263" s="70"/>
      <c r="H1263" s="70"/>
      <c r="M1263" s="21" t="s">
        <v>519</v>
      </c>
    </row>
    <row r="1264" spans="6:13" ht="12.75">
      <c r="F1264" s="70"/>
      <c r="G1264" s="70"/>
      <c r="H1264" s="70"/>
      <c r="M1264" s="21" t="s">
        <v>519</v>
      </c>
    </row>
    <row r="1265" spans="6:13" ht="12.75">
      <c r="F1265" s="70"/>
      <c r="G1265" s="70"/>
      <c r="H1265" s="70"/>
      <c r="M1265" s="21" t="s">
        <v>519</v>
      </c>
    </row>
    <row r="1266" spans="6:13" ht="12.75">
      <c r="F1266" s="70"/>
      <c r="G1266" s="70"/>
      <c r="H1266" s="70"/>
      <c r="M1266" s="21" t="s">
        <v>519</v>
      </c>
    </row>
    <row r="1267" spans="6:13" ht="12.75">
      <c r="F1267" s="70"/>
      <c r="G1267" s="70"/>
      <c r="H1267" s="70"/>
      <c r="M1267" s="21" t="s">
        <v>519</v>
      </c>
    </row>
    <row r="1268" spans="6:13" ht="12.75">
      <c r="F1268" s="70"/>
      <c r="G1268" s="70"/>
      <c r="H1268" s="70"/>
      <c r="M1268" s="21" t="s">
        <v>519</v>
      </c>
    </row>
    <row r="1269" spans="6:13" ht="12.75">
      <c r="F1269" s="70"/>
      <c r="G1269" s="70"/>
      <c r="H1269" s="70"/>
      <c r="M1269" s="21" t="s">
        <v>519</v>
      </c>
    </row>
    <row r="1270" spans="6:13" ht="12.75">
      <c r="F1270" s="70"/>
      <c r="G1270" s="70"/>
      <c r="H1270" s="70"/>
      <c r="M1270" s="21" t="s">
        <v>519</v>
      </c>
    </row>
    <row r="1271" spans="6:13" ht="12.75">
      <c r="F1271" s="70"/>
      <c r="G1271" s="70"/>
      <c r="H1271" s="70"/>
      <c r="M1271" s="21" t="s">
        <v>519</v>
      </c>
    </row>
    <row r="1272" spans="6:13" ht="12.75">
      <c r="F1272" s="70"/>
      <c r="G1272" s="70"/>
      <c r="H1272" s="70"/>
      <c r="M1272" s="21" t="s">
        <v>519</v>
      </c>
    </row>
    <row r="1273" spans="6:13" ht="12.75">
      <c r="F1273" s="70"/>
      <c r="G1273" s="70"/>
      <c r="H1273" s="70"/>
      <c r="M1273" s="21" t="s">
        <v>519</v>
      </c>
    </row>
    <row r="1274" spans="6:13" ht="12.75">
      <c r="F1274" s="70"/>
      <c r="G1274" s="70"/>
      <c r="H1274" s="70"/>
      <c r="M1274" s="21" t="s">
        <v>519</v>
      </c>
    </row>
    <row r="1275" spans="6:13" ht="12.75">
      <c r="F1275" s="70"/>
      <c r="G1275" s="70"/>
      <c r="H1275" s="70"/>
      <c r="M1275" s="21" t="s">
        <v>519</v>
      </c>
    </row>
    <row r="1276" spans="6:13" ht="12.75">
      <c r="F1276" s="70"/>
      <c r="G1276" s="70"/>
      <c r="H1276" s="70"/>
      <c r="M1276" s="21" t="s">
        <v>519</v>
      </c>
    </row>
    <row r="1277" spans="6:13" ht="12.75">
      <c r="F1277" s="70"/>
      <c r="G1277" s="70"/>
      <c r="H1277" s="70"/>
      <c r="M1277" s="21" t="s">
        <v>519</v>
      </c>
    </row>
    <row r="1278" spans="6:13" ht="12.75">
      <c r="F1278" s="70"/>
      <c r="G1278" s="70"/>
      <c r="H1278" s="70"/>
      <c r="M1278" s="21" t="s">
        <v>519</v>
      </c>
    </row>
    <row r="1279" spans="6:13" ht="12.75">
      <c r="F1279" s="70"/>
      <c r="G1279" s="70"/>
      <c r="H1279" s="70"/>
      <c r="M1279" s="21" t="s">
        <v>519</v>
      </c>
    </row>
    <row r="1280" spans="6:13" ht="12.75">
      <c r="F1280" s="70"/>
      <c r="G1280" s="70"/>
      <c r="H1280" s="70"/>
      <c r="M1280" s="21" t="s">
        <v>519</v>
      </c>
    </row>
    <row r="1281" spans="6:13" ht="12.75">
      <c r="F1281" s="70"/>
      <c r="G1281" s="70"/>
      <c r="H1281" s="70"/>
      <c r="M1281" s="21" t="s">
        <v>519</v>
      </c>
    </row>
    <row r="1282" spans="6:13" ht="12.75">
      <c r="F1282" s="70"/>
      <c r="G1282" s="70"/>
      <c r="H1282" s="70"/>
      <c r="M1282" s="21" t="s">
        <v>519</v>
      </c>
    </row>
    <row r="1283" spans="6:13" ht="12.75">
      <c r="F1283" s="70"/>
      <c r="G1283" s="70"/>
      <c r="H1283" s="70"/>
      <c r="M1283" s="21" t="s">
        <v>519</v>
      </c>
    </row>
    <row r="1284" spans="6:13" ht="12.75">
      <c r="F1284" s="70"/>
      <c r="G1284" s="70"/>
      <c r="H1284" s="70"/>
      <c r="M1284" s="21" t="s">
        <v>519</v>
      </c>
    </row>
    <row r="1285" spans="6:13" ht="12.75">
      <c r="F1285" s="70"/>
      <c r="G1285" s="70"/>
      <c r="H1285" s="70"/>
      <c r="M1285" s="21" t="s">
        <v>519</v>
      </c>
    </row>
    <row r="1286" spans="6:13" ht="12.75">
      <c r="F1286" s="70"/>
      <c r="G1286" s="70"/>
      <c r="H1286" s="70"/>
      <c r="M1286" s="21" t="s">
        <v>519</v>
      </c>
    </row>
    <row r="1287" spans="6:13" ht="12.75">
      <c r="F1287" s="70"/>
      <c r="G1287" s="70"/>
      <c r="H1287" s="70"/>
      <c r="M1287" s="21" t="s">
        <v>519</v>
      </c>
    </row>
    <row r="1288" spans="6:13" ht="12.75">
      <c r="F1288" s="70"/>
      <c r="G1288" s="70"/>
      <c r="H1288" s="70"/>
      <c r="M1288" s="21" t="s">
        <v>519</v>
      </c>
    </row>
    <row r="1289" spans="6:13" ht="12.75">
      <c r="F1289" s="70"/>
      <c r="G1289" s="70"/>
      <c r="H1289" s="70"/>
      <c r="M1289" s="21" t="s">
        <v>519</v>
      </c>
    </row>
    <row r="1290" spans="6:13" ht="12.75">
      <c r="F1290" s="70"/>
      <c r="G1290" s="70"/>
      <c r="H1290" s="70"/>
      <c r="M1290" s="21" t="s">
        <v>519</v>
      </c>
    </row>
    <row r="1291" spans="6:13" ht="12.75">
      <c r="F1291" s="70"/>
      <c r="G1291" s="70"/>
      <c r="H1291" s="70"/>
      <c r="M1291" s="21" t="s">
        <v>519</v>
      </c>
    </row>
    <row r="1292" spans="6:13" ht="12.75">
      <c r="F1292" s="70"/>
      <c r="G1292" s="70"/>
      <c r="H1292" s="70"/>
      <c r="M1292" s="21" t="s">
        <v>519</v>
      </c>
    </row>
    <row r="1293" spans="6:13" ht="12.75">
      <c r="F1293" s="70"/>
      <c r="G1293" s="70"/>
      <c r="H1293" s="70"/>
      <c r="M1293" s="21" t="s">
        <v>519</v>
      </c>
    </row>
    <row r="1294" spans="6:13" ht="12.75">
      <c r="F1294" s="70"/>
      <c r="G1294" s="70"/>
      <c r="H1294" s="70"/>
      <c r="M1294" s="21" t="s">
        <v>519</v>
      </c>
    </row>
    <row r="1295" spans="6:13" ht="12.75">
      <c r="F1295" s="70"/>
      <c r="G1295" s="70"/>
      <c r="H1295" s="70"/>
      <c r="M1295" s="21" t="s">
        <v>519</v>
      </c>
    </row>
    <row r="1296" spans="6:13" ht="12.75">
      <c r="F1296" s="70"/>
      <c r="G1296" s="70"/>
      <c r="H1296" s="70"/>
      <c r="M1296" s="21" t="s">
        <v>519</v>
      </c>
    </row>
    <row r="1297" spans="6:13" ht="12.75">
      <c r="F1297" s="70"/>
      <c r="G1297" s="70"/>
      <c r="H1297" s="70"/>
      <c r="M1297" s="21" t="s">
        <v>519</v>
      </c>
    </row>
    <row r="1298" spans="6:13" ht="12.75">
      <c r="F1298" s="70"/>
      <c r="G1298" s="70"/>
      <c r="H1298" s="70"/>
      <c r="M1298" s="21" t="s">
        <v>519</v>
      </c>
    </row>
    <row r="1299" spans="6:13" ht="12.75">
      <c r="F1299" s="70"/>
      <c r="G1299" s="70"/>
      <c r="H1299" s="70"/>
      <c r="M1299" s="21" t="s">
        <v>519</v>
      </c>
    </row>
    <row r="1300" spans="6:13" ht="12.75">
      <c r="F1300" s="70"/>
      <c r="G1300" s="70"/>
      <c r="H1300" s="70"/>
      <c r="M1300" s="21" t="s">
        <v>519</v>
      </c>
    </row>
    <row r="1301" spans="6:13" ht="12.75">
      <c r="F1301" s="70"/>
      <c r="G1301" s="70"/>
      <c r="H1301" s="70"/>
      <c r="M1301" s="21" t="s">
        <v>519</v>
      </c>
    </row>
    <row r="1302" spans="6:13" ht="12.75">
      <c r="F1302" s="70"/>
      <c r="G1302" s="70"/>
      <c r="H1302" s="70"/>
      <c r="M1302" s="21" t="s">
        <v>519</v>
      </c>
    </row>
    <row r="1303" spans="6:13" ht="12.75">
      <c r="F1303" s="70"/>
      <c r="G1303" s="70"/>
      <c r="H1303" s="70"/>
      <c r="M1303" s="21" t="s">
        <v>519</v>
      </c>
    </row>
    <row r="1304" spans="6:13" ht="12.75">
      <c r="F1304" s="70"/>
      <c r="G1304" s="70"/>
      <c r="H1304" s="70"/>
      <c r="M1304" s="21" t="s">
        <v>519</v>
      </c>
    </row>
    <row r="1305" spans="6:13" ht="12.75">
      <c r="F1305" s="70"/>
      <c r="G1305" s="70"/>
      <c r="H1305" s="70"/>
      <c r="M1305" s="21" t="s">
        <v>519</v>
      </c>
    </row>
    <row r="1306" spans="6:13" ht="12.75">
      <c r="F1306" s="70"/>
      <c r="G1306" s="70"/>
      <c r="H1306" s="70"/>
      <c r="M1306" s="21" t="s">
        <v>519</v>
      </c>
    </row>
    <row r="1307" spans="6:13" ht="12.75">
      <c r="F1307" s="70"/>
      <c r="G1307" s="70"/>
      <c r="H1307" s="70"/>
      <c r="M1307" s="21" t="s">
        <v>519</v>
      </c>
    </row>
    <row r="1308" spans="6:13" ht="12.75">
      <c r="F1308" s="70"/>
      <c r="G1308" s="70"/>
      <c r="H1308" s="70"/>
      <c r="M1308" s="21" t="s">
        <v>519</v>
      </c>
    </row>
    <row r="1309" spans="6:13" ht="12.75">
      <c r="F1309" s="70"/>
      <c r="G1309" s="70"/>
      <c r="H1309" s="70"/>
      <c r="M1309" s="21" t="s">
        <v>519</v>
      </c>
    </row>
    <row r="1310" spans="6:13" ht="12.75">
      <c r="F1310" s="70"/>
      <c r="G1310" s="70"/>
      <c r="H1310" s="70"/>
      <c r="M1310" s="21" t="s">
        <v>519</v>
      </c>
    </row>
    <row r="1311" spans="6:13" ht="12.75">
      <c r="F1311" s="70"/>
      <c r="G1311" s="70"/>
      <c r="H1311" s="70"/>
      <c r="M1311" s="21" t="s">
        <v>519</v>
      </c>
    </row>
    <row r="1312" spans="6:13" ht="12.75">
      <c r="F1312" s="70"/>
      <c r="G1312" s="70"/>
      <c r="H1312" s="70"/>
      <c r="M1312" s="21" t="s">
        <v>519</v>
      </c>
    </row>
    <row r="1313" spans="6:13" ht="12.75">
      <c r="F1313" s="70"/>
      <c r="G1313" s="70"/>
      <c r="H1313" s="70"/>
      <c r="M1313" s="21" t="s">
        <v>519</v>
      </c>
    </row>
    <row r="1314" spans="6:13" ht="12.75">
      <c r="F1314" s="70"/>
      <c r="G1314" s="70"/>
      <c r="H1314" s="70"/>
      <c r="M1314" s="21" t="s">
        <v>519</v>
      </c>
    </row>
    <row r="1315" spans="6:13" ht="12.75">
      <c r="F1315" s="70"/>
      <c r="G1315" s="70"/>
      <c r="H1315" s="70"/>
      <c r="M1315" s="21" t="s">
        <v>519</v>
      </c>
    </row>
    <row r="1316" spans="6:13" ht="12.75">
      <c r="F1316" s="70"/>
      <c r="G1316" s="70"/>
      <c r="H1316" s="70"/>
      <c r="M1316" s="21" t="s">
        <v>519</v>
      </c>
    </row>
    <row r="1317" spans="6:13" ht="12.75">
      <c r="F1317" s="70"/>
      <c r="G1317" s="70"/>
      <c r="H1317" s="70"/>
      <c r="M1317" s="21" t="s">
        <v>519</v>
      </c>
    </row>
    <row r="1318" spans="6:13" ht="12.75">
      <c r="F1318" s="70"/>
      <c r="G1318" s="70"/>
      <c r="H1318" s="70"/>
      <c r="M1318" s="21" t="s">
        <v>519</v>
      </c>
    </row>
    <row r="1319" spans="6:13" ht="12.75">
      <c r="F1319" s="70"/>
      <c r="G1319" s="70"/>
      <c r="H1319" s="70"/>
      <c r="M1319" s="21" t="s">
        <v>519</v>
      </c>
    </row>
    <row r="1320" spans="6:13" ht="12.75">
      <c r="F1320" s="70"/>
      <c r="G1320" s="70"/>
      <c r="H1320" s="70"/>
      <c r="M1320" s="21" t="s">
        <v>519</v>
      </c>
    </row>
    <row r="1321" spans="6:13" ht="12.75">
      <c r="F1321" s="70"/>
      <c r="G1321" s="70"/>
      <c r="H1321" s="70"/>
      <c r="M1321" s="21" t="s">
        <v>519</v>
      </c>
    </row>
    <row r="1322" spans="6:13" ht="12.75">
      <c r="F1322" s="70"/>
      <c r="G1322" s="70"/>
      <c r="H1322" s="70"/>
      <c r="M1322" s="21" t="s">
        <v>519</v>
      </c>
    </row>
    <row r="1323" spans="6:13" ht="12.75">
      <c r="F1323" s="70"/>
      <c r="G1323" s="70"/>
      <c r="H1323" s="70"/>
      <c r="M1323" s="21" t="s">
        <v>519</v>
      </c>
    </row>
    <row r="1324" spans="6:13" ht="12.75">
      <c r="F1324" s="70"/>
      <c r="G1324" s="70"/>
      <c r="H1324" s="70"/>
      <c r="M1324" s="21" t="s">
        <v>519</v>
      </c>
    </row>
    <row r="1325" spans="6:13" ht="12.75">
      <c r="F1325" s="70"/>
      <c r="G1325" s="70"/>
      <c r="H1325" s="70"/>
      <c r="M1325" s="21" t="s">
        <v>519</v>
      </c>
    </row>
    <row r="1326" spans="6:13" ht="12.75">
      <c r="F1326" s="70"/>
      <c r="G1326" s="70"/>
      <c r="H1326" s="70"/>
      <c r="M1326" s="21" t="s">
        <v>519</v>
      </c>
    </row>
    <row r="1327" spans="6:13" ht="12.75">
      <c r="F1327" s="70"/>
      <c r="G1327" s="70"/>
      <c r="H1327" s="70"/>
      <c r="M1327" s="21" t="s">
        <v>519</v>
      </c>
    </row>
    <row r="1328" spans="6:13" ht="12.75">
      <c r="F1328" s="70"/>
      <c r="G1328" s="70"/>
      <c r="H1328" s="70"/>
      <c r="M1328" s="21" t="s">
        <v>519</v>
      </c>
    </row>
    <row r="1329" spans="6:13" ht="12.75">
      <c r="F1329" s="70"/>
      <c r="G1329" s="70"/>
      <c r="H1329" s="70"/>
      <c r="M1329" s="21" t="s">
        <v>519</v>
      </c>
    </row>
    <row r="1330" spans="6:13" ht="12.75">
      <c r="F1330" s="70"/>
      <c r="G1330" s="70"/>
      <c r="H1330" s="70"/>
      <c r="M1330" s="21" t="s">
        <v>519</v>
      </c>
    </row>
    <row r="1331" spans="6:13" ht="12.75">
      <c r="F1331" s="70"/>
      <c r="G1331" s="70"/>
      <c r="H1331" s="70"/>
      <c r="M1331" s="21" t="s">
        <v>519</v>
      </c>
    </row>
    <row r="1332" spans="6:13" ht="12.75">
      <c r="F1332" s="70"/>
      <c r="G1332" s="70"/>
      <c r="H1332" s="70"/>
      <c r="M1332" s="21" t="s">
        <v>519</v>
      </c>
    </row>
    <row r="1333" spans="6:13" ht="12.75">
      <c r="F1333" s="70"/>
      <c r="G1333" s="70"/>
      <c r="H1333" s="70"/>
      <c r="M1333" s="21" t="s">
        <v>519</v>
      </c>
    </row>
    <row r="1334" spans="6:13" ht="12.75">
      <c r="F1334" s="70"/>
      <c r="G1334" s="70"/>
      <c r="H1334" s="70"/>
      <c r="M1334" s="21" t="s">
        <v>519</v>
      </c>
    </row>
    <row r="1335" spans="6:13" ht="12.75">
      <c r="F1335" s="70"/>
      <c r="G1335" s="70"/>
      <c r="H1335" s="70"/>
      <c r="M1335" s="21" t="s">
        <v>519</v>
      </c>
    </row>
    <row r="1336" spans="6:13" ht="12.75">
      <c r="F1336" s="70"/>
      <c r="G1336" s="70"/>
      <c r="H1336" s="70"/>
      <c r="M1336" s="21" t="s">
        <v>519</v>
      </c>
    </row>
    <row r="1337" spans="6:13" ht="12.75">
      <c r="F1337" s="70"/>
      <c r="G1337" s="70"/>
      <c r="H1337" s="70"/>
      <c r="M1337" s="21" t="s">
        <v>519</v>
      </c>
    </row>
    <row r="1338" spans="6:13" ht="12.75">
      <c r="F1338" s="70"/>
      <c r="G1338" s="70"/>
      <c r="H1338" s="70"/>
      <c r="M1338" s="21" t="s">
        <v>519</v>
      </c>
    </row>
    <row r="1339" spans="6:13" ht="12.75">
      <c r="F1339" s="70"/>
      <c r="G1339" s="70"/>
      <c r="H1339" s="70"/>
      <c r="M1339" s="21" t="s">
        <v>519</v>
      </c>
    </row>
    <row r="1340" spans="6:13" ht="12.75">
      <c r="F1340" s="70"/>
      <c r="G1340" s="70"/>
      <c r="H1340" s="70"/>
      <c r="M1340" s="21" t="s">
        <v>519</v>
      </c>
    </row>
    <row r="1341" spans="6:13" ht="12.75">
      <c r="F1341" s="70"/>
      <c r="G1341" s="70"/>
      <c r="H1341" s="70"/>
      <c r="M1341" s="21" t="s">
        <v>519</v>
      </c>
    </row>
    <row r="1342" spans="6:13" ht="12.75">
      <c r="F1342" s="70"/>
      <c r="G1342" s="70"/>
      <c r="H1342" s="70"/>
      <c r="M1342" s="21" t="s">
        <v>519</v>
      </c>
    </row>
    <row r="1343" spans="6:13" ht="12.75">
      <c r="F1343" s="70"/>
      <c r="G1343" s="70"/>
      <c r="H1343" s="70"/>
      <c r="M1343" s="21" t="s">
        <v>519</v>
      </c>
    </row>
    <row r="1344" spans="6:13" ht="12.75">
      <c r="F1344" s="70"/>
      <c r="G1344" s="70"/>
      <c r="H1344" s="70"/>
      <c r="M1344" s="21" t="s">
        <v>519</v>
      </c>
    </row>
    <row r="1345" spans="6:13" ht="12.75">
      <c r="F1345" s="70"/>
      <c r="G1345" s="70"/>
      <c r="H1345" s="70"/>
      <c r="M1345" s="21" t="s">
        <v>519</v>
      </c>
    </row>
    <row r="1346" spans="6:13" ht="12.75">
      <c r="F1346" s="70"/>
      <c r="G1346" s="70"/>
      <c r="H1346" s="70"/>
      <c r="M1346" s="21" t="s">
        <v>519</v>
      </c>
    </row>
    <row r="1347" spans="6:13" ht="12.75">
      <c r="F1347" s="70"/>
      <c r="G1347" s="70"/>
      <c r="H1347" s="70"/>
      <c r="M1347" s="21" t="s">
        <v>519</v>
      </c>
    </row>
    <row r="1348" spans="6:13" ht="12.75">
      <c r="F1348" s="70"/>
      <c r="G1348" s="70"/>
      <c r="H1348" s="70"/>
      <c r="M1348" s="21" t="s">
        <v>519</v>
      </c>
    </row>
    <row r="1349" spans="6:13" ht="12.75">
      <c r="F1349" s="70"/>
      <c r="G1349" s="70"/>
      <c r="H1349" s="70"/>
      <c r="M1349" s="21" t="s">
        <v>519</v>
      </c>
    </row>
    <row r="1350" spans="6:13" ht="12.75">
      <c r="F1350" s="70"/>
      <c r="G1350" s="70"/>
      <c r="H1350" s="70"/>
      <c r="M1350" s="21" t="s">
        <v>519</v>
      </c>
    </row>
    <row r="1351" spans="6:13" ht="12.75">
      <c r="F1351" s="70"/>
      <c r="G1351" s="70"/>
      <c r="H1351" s="70"/>
      <c r="M1351" s="21" t="s">
        <v>519</v>
      </c>
    </row>
    <row r="1352" spans="6:13" ht="12.75">
      <c r="F1352" s="70"/>
      <c r="G1352" s="70"/>
      <c r="H1352" s="70"/>
      <c r="M1352" s="21" t="s">
        <v>519</v>
      </c>
    </row>
    <row r="1353" spans="6:13" ht="12.75">
      <c r="F1353" s="70"/>
      <c r="G1353" s="70"/>
      <c r="H1353" s="70"/>
      <c r="M1353" s="21" t="s">
        <v>519</v>
      </c>
    </row>
    <row r="1354" spans="6:13" ht="12.75">
      <c r="F1354" s="70"/>
      <c r="G1354" s="70"/>
      <c r="H1354" s="70"/>
      <c r="M1354" s="21" t="s">
        <v>519</v>
      </c>
    </row>
    <row r="1355" spans="6:13" ht="12.75">
      <c r="F1355" s="70"/>
      <c r="G1355" s="70"/>
      <c r="H1355" s="70"/>
      <c r="M1355" s="21" t="s">
        <v>519</v>
      </c>
    </row>
    <row r="1356" spans="6:13" ht="12.75">
      <c r="F1356" s="70"/>
      <c r="G1356" s="70"/>
      <c r="H1356" s="70"/>
      <c r="M1356" s="21" t="s">
        <v>519</v>
      </c>
    </row>
    <row r="1357" spans="6:13" ht="12.75">
      <c r="F1357" s="70"/>
      <c r="G1357" s="70"/>
      <c r="H1357" s="70"/>
      <c r="M1357" s="21" t="s">
        <v>519</v>
      </c>
    </row>
    <row r="1358" spans="6:13" ht="12.75">
      <c r="F1358" s="70"/>
      <c r="G1358" s="70"/>
      <c r="H1358" s="70"/>
      <c r="M1358" s="21" t="s">
        <v>519</v>
      </c>
    </row>
    <row r="1359" spans="6:13" ht="12.75">
      <c r="F1359" s="70"/>
      <c r="G1359" s="70"/>
      <c r="H1359" s="70"/>
      <c r="M1359" s="21" t="s">
        <v>519</v>
      </c>
    </row>
    <row r="1360" spans="6:13" ht="12.75">
      <c r="F1360" s="70"/>
      <c r="G1360" s="70"/>
      <c r="H1360" s="70"/>
      <c r="M1360" s="21" t="s">
        <v>519</v>
      </c>
    </row>
    <row r="1361" spans="6:13" ht="12.75">
      <c r="F1361" s="70"/>
      <c r="G1361" s="70"/>
      <c r="H1361" s="70"/>
      <c r="M1361" s="21" t="s">
        <v>519</v>
      </c>
    </row>
    <row r="1362" spans="6:13" ht="12.75">
      <c r="F1362" s="70"/>
      <c r="G1362" s="70"/>
      <c r="H1362" s="70"/>
      <c r="M1362" s="21" t="s">
        <v>519</v>
      </c>
    </row>
    <row r="1363" spans="6:13" ht="12.75">
      <c r="F1363" s="70"/>
      <c r="G1363" s="70"/>
      <c r="H1363" s="70"/>
      <c r="M1363" s="21" t="s">
        <v>519</v>
      </c>
    </row>
    <row r="1364" spans="6:13" ht="12.75">
      <c r="F1364" s="70"/>
      <c r="G1364" s="70"/>
      <c r="H1364" s="70"/>
      <c r="M1364" s="21" t="s">
        <v>519</v>
      </c>
    </row>
    <row r="1365" spans="6:13" ht="12.75">
      <c r="F1365" s="70"/>
      <c r="G1365" s="70"/>
      <c r="H1365" s="70"/>
      <c r="M1365" s="21" t="s">
        <v>519</v>
      </c>
    </row>
    <row r="1366" spans="6:13" ht="12.75">
      <c r="F1366" s="70"/>
      <c r="G1366" s="70"/>
      <c r="H1366" s="70"/>
      <c r="M1366" s="21" t="s">
        <v>519</v>
      </c>
    </row>
    <row r="1367" spans="6:13" ht="12.75">
      <c r="F1367" s="70"/>
      <c r="G1367" s="70"/>
      <c r="H1367" s="70"/>
      <c r="M1367" s="21" t="s">
        <v>519</v>
      </c>
    </row>
    <row r="1368" spans="6:13" ht="12.75">
      <c r="F1368" s="70"/>
      <c r="G1368" s="70"/>
      <c r="H1368" s="70"/>
      <c r="M1368" s="21" t="s">
        <v>519</v>
      </c>
    </row>
    <row r="1369" spans="6:13" ht="12.75">
      <c r="F1369" s="70"/>
      <c r="G1369" s="70"/>
      <c r="H1369" s="70"/>
      <c r="M1369" s="21" t="s">
        <v>519</v>
      </c>
    </row>
    <row r="1370" spans="6:13" ht="12.75">
      <c r="F1370" s="70"/>
      <c r="G1370" s="70"/>
      <c r="H1370" s="70"/>
      <c r="M1370" s="21" t="s">
        <v>519</v>
      </c>
    </row>
    <row r="1371" spans="6:13" ht="12.75">
      <c r="F1371" s="70"/>
      <c r="G1371" s="70"/>
      <c r="H1371" s="70"/>
      <c r="M1371" s="21" t="s">
        <v>519</v>
      </c>
    </row>
    <row r="1372" spans="6:13" ht="12.75">
      <c r="F1372" s="70"/>
      <c r="G1372" s="70"/>
      <c r="H1372" s="70"/>
      <c r="M1372" s="21" t="s">
        <v>519</v>
      </c>
    </row>
    <row r="1373" spans="6:13" ht="12.75">
      <c r="F1373" s="70"/>
      <c r="G1373" s="70"/>
      <c r="H1373" s="70"/>
      <c r="M1373" s="21" t="s">
        <v>519</v>
      </c>
    </row>
    <row r="1374" spans="6:13" ht="12.75">
      <c r="F1374" s="70"/>
      <c r="G1374" s="70"/>
      <c r="H1374" s="70"/>
      <c r="M1374" s="21" t="s">
        <v>519</v>
      </c>
    </row>
    <row r="1375" spans="6:13" ht="12.75">
      <c r="F1375" s="70"/>
      <c r="G1375" s="70"/>
      <c r="H1375" s="70"/>
      <c r="M1375" s="21" t="s">
        <v>519</v>
      </c>
    </row>
    <row r="1376" spans="6:13" ht="12.75">
      <c r="F1376" s="70"/>
      <c r="G1376" s="70"/>
      <c r="H1376" s="70"/>
      <c r="M1376" s="21" t="s">
        <v>519</v>
      </c>
    </row>
    <row r="1377" spans="6:13" ht="12.75">
      <c r="F1377" s="70"/>
      <c r="G1377" s="70"/>
      <c r="H1377" s="70"/>
      <c r="M1377" s="21" t="s">
        <v>519</v>
      </c>
    </row>
    <row r="1378" spans="6:13" ht="12.75">
      <c r="F1378" s="70"/>
      <c r="G1378" s="70"/>
      <c r="H1378" s="70"/>
      <c r="M1378" s="21" t="s">
        <v>519</v>
      </c>
    </row>
    <row r="1379" spans="6:13" ht="12.75">
      <c r="F1379" s="70"/>
      <c r="G1379" s="70"/>
      <c r="H1379" s="70"/>
      <c r="M1379" s="21" t="s">
        <v>519</v>
      </c>
    </row>
    <row r="1380" spans="6:13" ht="12.75">
      <c r="F1380" s="70"/>
      <c r="G1380" s="70"/>
      <c r="H1380" s="70"/>
      <c r="M1380" s="21" t="s">
        <v>519</v>
      </c>
    </row>
    <row r="1381" spans="6:13" ht="12.75">
      <c r="F1381" s="70"/>
      <c r="G1381" s="70"/>
      <c r="H1381" s="70"/>
      <c r="M1381" s="21" t="s">
        <v>519</v>
      </c>
    </row>
    <row r="1382" spans="6:13" ht="12.75">
      <c r="F1382" s="70"/>
      <c r="G1382" s="70"/>
      <c r="H1382" s="70"/>
      <c r="M1382" s="21" t="s">
        <v>519</v>
      </c>
    </row>
    <row r="1383" spans="6:13" ht="12.75">
      <c r="F1383" s="70"/>
      <c r="G1383" s="70"/>
      <c r="H1383" s="70"/>
      <c r="M1383" s="21" t="s">
        <v>519</v>
      </c>
    </row>
    <row r="1384" spans="6:13" ht="12.75">
      <c r="F1384" s="70"/>
      <c r="G1384" s="70"/>
      <c r="H1384" s="70"/>
      <c r="M1384" s="21" t="s">
        <v>519</v>
      </c>
    </row>
    <row r="1385" spans="6:13" ht="12.75">
      <c r="F1385" s="70"/>
      <c r="G1385" s="70"/>
      <c r="H1385" s="70"/>
      <c r="M1385" s="21" t="s">
        <v>519</v>
      </c>
    </row>
    <row r="1386" spans="6:13" ht="12.75">
      <c r="F1386" s="70"/>
      <c r="G1386" s="70"/>
      <c r="H1386" s="70"/>
      <c r="M1386" s="21" t="s">
        <v>519</v>
      </c>
    </row>
    <row r="1387" spans="6:13" ht="12.75">
      <c r="F1387" s="70"/>
      <c r="G1387" s="70"/>
      <c r="H1387" s="70"/>
      <c r="M1387" s="21" t="s">
        <v>519</v>
      </c>
    </row>
    <row r="1388" spans="6:13" ht="12.75">
      <c r="F1388" s="70"/>
      <c r="G1388" s="70"/>
      <c r="H1388" s="70"/>
      <c r="M1388" s="21" t="s">
        <v>519</v>
      </c>
    </row>
    <row r="1389" spans="6:13" ht="12.75">
      <c r="F1389" s="70"/>
      <c r="G1389" s="70"/>
      <c r="H1389" s="70"/>
      <c r="M1389" s="21" t="s">
        <v>519</v>
      </c>
    </row>
    <row r="1390" spans="6:13" ht="12.75">
      <c r="F1390" s="70"/>
      <c r="G1390" s="70"/>
      <c r="H1390" s="70"/>
      <c r="M1390" s="21" t="s">
        <v>519</v>
      </c>
    </row>
    <row r="1391" spans="6:13" ht="12.75">
      <c r="F1391" s="70"/>
      <c r="G1391" s="70"/>
      <c r="H1391" s="70"/>
      <c r="M1391" s="21" t="s">
        <v>519</v>
      </c>
    </row>
    <row r="1392" spans="6:13" ht="12.75">
      <c r="F1392" s="70"/>
      <c r="G1392" s="70"/>
      <c r="H1392" s="70"/>
      <c r="M1392" s="21" t="s">
        <v>519</v>
      </c>
    </row>
    <row r="1393" spans="6:13" ht="12.75">
      <c r="F1393" s="70"/>
      <c r="G1393" s="70"/>
      <c r="H1393" s="70"/>
      <c r="M1393" s="21" t="s">
        <v>519</v>
      </c>
    </row>
    <row r="1394" spans="6:13" ht="12.75">
      <c r="F1394" s="70"/>
      <c r="G1394" s="70"/>
      <c r="H1394" s="70"/>
      <c r="M1394" s="21" t="s">
        <v>519</v>
      </c>
    </row>
    <row r="1395" spans="6:13" ht="12.75">
      <c r="F1395" s="70"/>
      <c r="G1395" s="70"/>
      <c r="H1395" s="70"/>
      <c r="M1395" s="21" t="s">
        <v>519</v>
      </c>
    </row>
    <row r="1396" spans="6:13" ht="12.75">
      <c r="F1396" s="70"/>
      <c r="G1396" s="70"/>
      <c r="H1396" s="70"/>
      <c r="M1396" s="21" t="s">
        <v>519</v>
      </c>
    </row>
    <row r="1397" spans="6:13" ht="12.75">
      <c r="F1397" s="70"/>
      <c r="G1397" s="70"/>
      <c r="H1397" s="70"/>
      <c r="M1397" s="21" t="s">
        <v>519</v>
      </c>
    </row>
    <row r="1398" spans="6:13" ht="12.75">
      <c r="F1398" s="70"/>
      <c r="G1398" s="70"/>
      <c r="H1398" s="70"/>
      <c r="M1398" s="21" t="s">
        <v>519</v>
      </c>
    </row>
    <row r="1399" spans="6:13" ht="12.75">
      <c r="F1399" s="70"/>
      <c r="G1399" s="70"/>
      <c r="H1399" s="70"/>
      <c r="M1399" s="21" t="s">
        <v>519</v>
      </c>
    </row>
    <row r="1400" spans="6:13" ht="12.75">
      <c r="F1400" s="70"/>
      <c r="G1400" s="70"/>
      <c r="H1400" s="70"/>
      <c r="M1400" s="21" t="s">
        <v>519</v>
      </c>
    </row>
    <row r="1401" spans="6:13" ht="12.75">
      <c r="F1401" s="70"/>
      <c r="G1401" s="70"/>
      <c r="H1401" s="70"/>
      <c r="M1401" s="21" t="s">
        <v>519</v>
      </c>
    </row>
    <row r="1402" spans="6:13" ht="12.75">
      <c r="F1402" s="70"/>
      <c r="G1402" s="70"/>
      <c r="H1402" s="70"/>
      <c r="M1402" s="21" t="s">
        <v>519</v>
      </c>
    </row>
    <row r="1403" spans="6:13" ht="12.75">
      <c r="F1403" s="70"/>
      <c r="G1403" s="70"/>
      <c r="H1403" s="70"/>
      <c r="M1403" s="21" t="s">
        <v>519</v>
      </c>
    </row>
    <row r="1404" spans="6:13" ht="12.75">
      <c r="F1404" s="70"/>
      <c r="G1404" s="70"/>
      <c r="H1404" s="70"/>
      <c r="M1404" s="21" t="s">
        <v>519</v>
      </c>
    </row>
    <row r="1405" spans="6:13" ht="12.75">
      <c r="F1405" s="70"/>
      <c r="G1405" s="70"/>
      <c r="H1405" s="70"/>
      <c r="M1405" s="21" t="s">
        <v>519</v>
      </c>
    </row>
    <row r="1406" spans="6:13" ht="12.75">
      <c r="F1406" s="70"/>
      <c r="G1406" s="70"/>
      <c r="H1406" s="70"/>
      <c r="M1406" s="21" t="s">
        <v>519</v>
      </c>
    </row>
    <row r="1407" spans="6:13" ht="12.75">
      <c r="F1407" s="70"/>
      <c r="G1407" s="70"/>
      <c r="H1407" s="70"/>
      <c r="M1407" s="21" t="s">
        <v>519</v>
      </c>
    </row>
    <row r="1408" spans="6:13" ht="12.75">
      <c r="F1408" s="70"/>
      <c r="G1408" s="70"/>
      <c r="H1408" s="70"/>
      <c r="M1408" s="21" t="s">
        <v>519</v>
      </c>
    </row>
    <row r="1409" spans="6:13" ht="12.75">
      <c r="F1409" s="70"/>
      <c r="G1409" s="70"/>
      <c r="H1409" s="70"/>
      <c r="M1409" s="21" t="s">
        <v>519</v>
      </c>
    </row>
    <row r="1410" spans="6:13" ht="12.75">
      <c r="F1410" s="70"/>
      <c r="G1410" s="70"/>
      <c r="H1410" s="70"/>
      <c r="M1410" s="21" t="s">
        <v>519</v>
      </c>
    </row>
    <row r="1411" spans="6:13" ht="12.75">
      <c r="F1411" s="70"/>
      <c r="G1411" s="70"/>
      <c r="H1411" s="70"/>
      <c r="M1411" s="21" t="s">
        <v>519</v>
      </c>
    </row>
    <row r="1412" spans="6:13" ht="12.75">
      <c r="F1412" s="70"/>
      <c r="G1412" s="70"/>
      <c r="H1412" s="70"/>
      <c r="M1412" s="21" t="s">
        <v>519</v>
      </c>
    </row>
    <row r="1413" spans="6:13" ht="12.75">
      <c r="F1413" s="70"/>
      <c r="G1413" s="70"/>
      <c r="H1413" s="70"/>
      <c r="M1413" s="21" t="s">
        <v>519</v>
      </c>
    </row>
    <row r="1414" spans="6:13" ht="12.75">
      <c r="F1414" s="70"/>
      <c r="G1414" s="70"/>
      <c r="H1414" s="70"/>
      <c r="M1414" s="21" t="s">
        <v>519</v>
      </c>
    </row>
    <row r="1415" spans="6:13" ht="12.75">
      <c r="F1415" s="70"/>
      <c r="G1415" s="70"/>
      <c r="H1415" s="70"/>
      <c r="M1415" s="21" t="s">
        <v>519</v>
      </c>
    </row>
    <row r="1416" spans="6:13" ht="12.75">
      <c r="F1416" s="70"/>
      <c r="G1416" s="70"/>
      <c r="H1416" s="70"/>
      <c r="M1416" s="21" t="s">
        <v>519</v>
      </c>
    </row>
    <row r="1417" spans="6:13" ht="12.75">
      <c r="F1417" s="70"/>
      <c r="G1417" s="70"/>
      <c r="H1417" s="70"/>
      <c r="M1417" s="21" t="s">
        <v>519</v>
      </c>
    </row>
    <row r="1418" spans="6:13" ht="12.75">
      <c r="F1418" s="70"/>
      <c r="G1418" s="70"/>
      <c r="H1418" s="70"/>
      <c r="M1418" s="21" t="s">
        <v>519</v>
      </c>
    </row>
    <row r="1419" spans="6:13" ht="12.75">
      <c r="F1419" s="70"/>
      <c r="G1419" s="70"/>
      <c r="H1419" s="70"/>
      <c r="M1419" s="21" t="s">
        <v>519</v>
      </c>
    </row>
    <row r="1420" spans="6:13" ht="12.75">
      <c r="F1420" s="70"/>
      <c r="G1420" s="70"/>
      <c r="H1420" s="70"/>
      <c r="M1420" s="21" t="s">
        <v>519</v>
      </c>
    </row>
    <row r="1421" spans="6:13" ht="12.75">
      <c r="F1421" s="70"/>
      <c r="G1421" s="70"/>
      <c r="H1421" s="70"/>
      <c r="M1421" s="21" t="s">
        <v>519</v>
      </c>
    </row>
    <row r="1422" spans="6:13" ht="12.75">
      <c r="F1422" s="70"/>
      <c r="G1422" s="70"/>
      <c r="H1422" s="70"/>
      <c r="M1422" s="21" t="s">
        <v>519</v>
      </c>
    </row>
    <row r="1423" spans="6:13" ht="12.75">
      <c r="F1423" s="70"/>
      <c r="G1423" s="70"/>
      <c r="H1423" s="70"/>
      <c r="M1423" s="21" t="s">
        <v>519</v>
      </c>
    </row>
    <row r="1424" spans="6:13" ht="12.75">
      <c r="F1424" s="70"/>
      <c r="G1424" s="70"/>
      <c r="H1424" s="70"/>
      <c r="M1424" s="21" t="s">
        <v>519</v>
      </c>
    </row>
    <row r="1425" spans="6:13" ht="12.75">
      <c r="F1425" s="70"/>
      <c r="G1425" s="70"/>
      <c r="H1425" s="70"/>
      <c r="M1425" s="21" t="s">
        <v>519</v>
      </c>
    </row>
    <row r="1426" spans="6:13" ht="12.75">
      <c r="F1426" s="70"/>
      <c r="G1426" s="70"/>
      <c r="H1426" s="70"/>
      <c r="M1426" s="21" t="s">
        <v>519</v>
      </c>
    </row>
    <row r="1427" spans="6:13" ht="12.75">
      <c r="F1427" s="70"/>
      <c r="G1427" s="70"/>
      <c r="H1427" s="70"/>
      <c r="M1427" s="21" t="s">
        <v>519</v>
      </c>
    </row>
    <row r="1428" spans="6:13" ht="12.75">
      <c r="F1428" s="70"/>
      <c r="G1428" s="70"/>
      <c r="H1428" s="70"/>
      <c r="M1428" s="21" t="s">
        <v>519</v>
      </c>
    </row>
    <row r="1429" spans="6:13" ht="12.75">
      <c r="F1429" s="70"/>
      <c r="G1429" s="70"/>
      <c r="H1429" s="70"/>
      <c r="M1429" s="21" t="s">
        <v>519</v>
      </c>
    </row>
    <row r="1430" spans="6:13" ht="12.75">
      <c r="F1430" s="70"/>
      <c r="G1430" s="70"/>
      <c r="H1430" s="70"/>
      <c r="M1430" s="21" t="s">
        <v>519</v>
      </c>
    </row>
    <row r="1431" spans="6:13" ht="12.75">
      <c r="F1431" s="70"/>
      <c r="G1431" s="70"/>
      <c r="H1431" s="70"/>
      <c r="M1431" s="21" t="s">
        <v>519</v>
      </c>
    </row>
    <row r="1432" spans="6:13" ht="12.75">
      <c r="F1432" s="70"/>
      <c r="G1432" s="70"/>
      <c r="H1432" s="70"/>
      <c r="M1432" s="21" t="s">
        <v>519</v>
      </c>
    </row>
    <row r="1433" spans="6:13" ht="12.75">
      <c r="F1433" s="70"/>
      <c r="G1433" s="70"/>
      <c r="H1433" s="70"/>
      <c r="M1433" s="21" t="s">
        <v>519</v>
      </c>
    </row>
    <row r="1434" spans="6:13" ht="12.75">
      <c r="F1434" s="70"/>
      <c r="G1434" s="70"/>
      <c r="H1434" s="70"/>
      <c r="M1434" s="21" t="s">
        <v>519</v>
      </c>
    </row>
    <row r="1435" spans="6:13" ht="12.75">
      <c r="F1435" s="70"/>
      <c r="G1435" s="70"/>
      <c r="H1435" s="70"/>
      <c r="M1435" s="21" t="s">
        <v>519</v>
      </c>
    </row>
    <row r="1436" spans="6:13" ht="12.75">
      <c r="F1436" s="70"/>
      <c r="G1436" s="70"/>
      <c r="H1436" s="70"/>
      <c r="M1436" s="21" t="s">
        <v>519</v>
      </c>
    </row>
    <row r="1437" spans="6:13" ht="12.75">
      <c r="F1437" s="70"/>
      <c r="G1437" s="70"/>
      <c r="H1437" s="70"/>
      <c r="M1437" s="21" t="s">
        <v>519</v>
      </c>
    </row>
    <row r="1438" spans="6:13" ht="12.75">
      <c r="F1438" s="70"/>
      <c r="G1438" s="70"/>
      <c r="H1438" s="70"/>
      <c r="M1438" s="21" t="s">
        <v>519</v>
      </c>
    </row>
    <row r="1439" spans="6:13" ht="12.75">
      <c r="F1439" s="70"/>
      <c r="G1439" s="70"/>
      <c r="H1439" s="70"/>
      <c r="M1439" s="21" t="s">
        <v>519</v>
      </c>
    </row>
    <row r="1440" spans="6:13" ht="12.75">
      <c r="F1440" s="70"/>
      <c r="G1440" s="70"/>
      <c r="H1440" s="70"/>
      <c r="M1440" s="21" t="s">
        <v>519</v>
      </c>
    </row>
    <row r="1441" spans="6:13" ht="12.75">
      <c r="F1441" s="70"/>
      <c r="G1441" s="70"/>
      <c r="H1441" s="70"/>
      <c r="M1441" s="21" t="s">
        <v>519</v>
      </c>
    </row>
    <row r="1442" spans="6:13" ht="12.75">
      <c r="F1442" s="70"/>
      <c r="G1442" s="70"/>
      <c r="H1442" s="70"/>
      <c r="M1442" s="21" t="s">
        <v>519</v>
      </c>
    </row>
    <row r="1443" spans="6:13" ht="12.75">
      <c r="F1443" s="70"/>
      <c r="G1443" s="70"/>
      <c r="H1443" s="70"/>
      <c r="M1443" s="21" t="s">
        <v>519</v>
      </c>
    </row>
    <row r="1444" spans="6:13" ht="12.75">
      <c r="F1444" s="70"/>
      <c r="G1444" s="70"/>
      <c r="H1444" s="70"/>
      <c r="M1444" s="21" t="s">
        <v>519</v>
      </c>
    </row>
    <row r="1445" spans="6:13" ht="12.75">
      <c r="F1445" s="70"/>
      <c r="G1445" s="70"/>
      <c r="H1445" s="70"/>
      <c r="M1445" s="21" t="s">
        <v>519</v>
      </c>
    </row>
    <row r="1446" spans="6:13" ht="12.75">
      <c r="F1446" s="70"/>
      <c r="G1446" s="70"/>
      <c r="H1446" s="70"/>
      <c r="M1446" s="21" t="s">
        <v>519</v>
      </c>
    </row>
    <row r="1447" spans="6:13" ht="12.75">
      <c r="F1447" s="70"/>
      <c r="G1447" s="70"/>
      <c r="H1447" s="70"/>
      <c r="M1447" s="21" t="s">
        <v>519</v>
      </c>
    </row>
    <row r="1448" spans="6:13" ht="12.75">
      <c r="F1448" s="70"/>
      <c r="G1448" s="70"/>
      <c r="H1448" s="70"/>
      <c r="M1448" s="21" t="s">
        <v>519</v>
      </c>
    </row>
    <row r="1449" spans="6:13" ht="12.75">
      <c r="F1449" s="70"/>
      <c r="G1449" s="70"/>
      <c r="H1449" s="70"/>
      <c r="M1449" s="21" t="s">
        <v>519</v>
      </c>
    </row>
    <row r="1450" spans="6:13" ht="12.75">
      <c r="F1450" s="70"/>
      <c r="G1450" s="70"/>
      <c r="H1450" s="70"/>
      <c r="M1450" s="21" t="s">
        <v>519</v>
      </c>
    </row>
    <row r="1451" spans="6:13" ht="12.75">
      <c r="F1451" s="70"/>
      <c r="G1451" s="70"/>
      <c r="H1451" s="70"/>
      <c r="M1451" s="21" t="s">
        <v>519</v>
      </c>
    </row>
    <row r="1452" spans="6:13" ht="12.75">
      <c r="F1452" s="70"/>
      <c r="G1452" s="70"/>
      <c r="H1452" s="70"/>
      <c r="M1452" s="21" t="s">
        <v>519</v>
      </c>
    </row>
    <row r="1453" spans="6:13" ht="12.75">
      <c r="F1453" s="70"/>
      <c r="G1453" s="70"/>
      <c r="H1453" s="70"/>
      <c r="M1453" s="21" t="s">
        <v>519</v>
      </c>
    </row>
    <row r="1454" spans="6:13" ht="12.75">
      <c r="F1454" s="70"/>
      <c r="G1454" s="70"/>
      <c r="H1454" s="70"/>
      <c r="M1454" s="21" t="s">
        <v>519</v>
      </c>
    </row>
    <row r="1455" spans="6:13" ht="12.75">
      <c r="F1455" s="70"/>
      <c r="G1455" s="70"/>
      <c r="H1455" s="70"/>
      <c r="M1455" s="21" t="s">
        <v>519</v>
      </c>
    </row>
    <row r="1456" spans="6:13" ht="12.75">
      <c r="F1456" s="70"/>
      <c r="G1456" s="70"/>
      <c r="H1456" s="70"/>
      <c r="M1456" s="21" t="s">
        <v>519</v>
      </c>
    </row>
    <row r="1457" spans="6:13" ht="12.75">
      <c r="F1457" s="70"/>
      <c r="G1457" s="70"/>
      <c r="H1457" s="70"/>
      <c r="M1457" s="21" t="s">
        <v>519</v>
      </c>
    </row>
    <row r="1458" spans="6:13" ht="12.75">
      <c r="F1458" s="70"/>
      <c r="G1458" s="70"/>
      <c r="H1458" s="70"/>
      <c r="M1458" s="21" t="s">
        <v>519</v>
      </c>
    </row>
    <row r="1459" spans="6:13" ht="12.75">
      <c r="F1459" s="70"/>
      <c r="G1459" s="70"/>
      <c r="H1459" s="70"/>
      <c r="M1459" s="21" t="s">
        <v>519</v>
      </c>
    </row>
    <row r="1460" spans="6:13" ht="12.75">
      <c r="F1460" s="70"/>
      <c r="G1460" s="70"/>
      <c r="H1460" s="70"/>
      <c r="M1460" s="21" t="s">
        <v>519</v>
      </c>
    </row>
    <row r="1461" spans="6:13" ht="12.75">
      <c r="F1461" s="70"/>
      <c r="G1461" s="70"/>
      <c r="H1461" s="70"/>
      <c r="M1461" s="21" t="s">
        <v>519</v>
      </c>
    </row>
    <row r="1462" spans="6:13" ht="12.75">
      <c r="F1462" s="70"/>
      <c r="G1462" s="70"/>
      <c r="H1462" s="70"/>
      <c r="M1462" s="21" t="s">
        <v>519</v>
      </c>
    </row>
    <row r="1463" spans="6:13" ht="12.75">
      <c r="F1463" s="70"/>
      <c r="G1463" s="70"/>
      <c r="H1463" s="70"/>
      <c r="M1463" s="21" t="s">
        <v>519</v>
      </c>
    </row>
    <row r="1464" spans="6:13" ht="12.75">
      <c r="F1464" s="70"/>
      <c r="G1464" s="70"/>
      <c r="H1464" s="70"/>
      <c r="M1464" s="21" t="s">
        <v>519</v>
      </c>
    </row>
    <row r="1465" spans="6:13" ht="12.75">
      <c r="F1465" s="70"/>
      <c r="G1465" s="70"/>
      <c r="H1465" s="70"/>
      <c r="M1465" s="21" t="s">
        <v>519</v>
      </c>
    </row>
    <row r="1466" spans="6:13" ht="12.75">
      <c r="F1466" s="70"/>
      <c r="G1466" s="70"/>
      <c r="H1466" s="70"/>
      <c r="M1466" s="21" t="s">
        <v>519</v>
      </c>
    </row>
    <row r="1467" spans="6:13" ht="12.75">
      <c r="F1467" s="70"/>
      <c r="G1467" s="70"/>
      <c r="H1467" s="70"/>
      <c r="M1467" s="21" t="s">
        <v>519</v>
      </c>
    </row>
    <row r="1468" spans="6:13" ht="12.75">
      <c r="F1468" s="70"/>
      <c r="G1468" s="70"/>
      <c r="H1468" s="70"/>
      <c r="M1468" s="21" t="s">
        <v>519</v>
      </c>
    </row>
    <row r="1469" spans="6:13" ht="12.75">
      <c r="F1469" s="70"/>
      <c r="G1469" s="70"/>
      <c r="H1469" s="70"/>
      <c r="M1469" s="21" t="s">
        <v>519</v>
      </c>
    </row>
    <row r="1470" spans="6:13" ht="12.75">
      <c r="F1470" s="70"/>
      <c r="G1470" s="70"/>
      <c r="H1470" s="70"/>
      <c r="M1470" s="21" t="s">
        <v>519</v>
      </c>
    </row>
    <row r="1471" spans="6:13" ht="12.75">
      <c r="F1471" s="70"/>
      <c r="G1471" s="70"/>
      <c r="H1471" s="70"/>
      <c r="M1471" s="21" t="s">
        <v>519</v>
      </c>
    </row>
    <row r="1472" spans="6:13" ht="12.75">
      <c r="F1472" s="70"/>
      <c r="G1472" s="70"/>
      <c r="H1472" s="70"/>
      <c r="M1472" s="21" t="s">
        <v>519</v>
      </c>
    </row>
    <row r="1473" spans="6:13" ht="12.75">
      <c r="F1473" s="70"/>
      <c r="G1473" s="70"/>
      <c r="H1473" s="70"/>
      <c r="M1473" s="21" t="s">
        <v>519</v>
      </c>
    </row>
    <row r="1474" spans="6:13" ht="12.75">
      <c r="F1474" s="70"/>
      <c r="G1474" s="70"/>
      <c r="H1474" s="70"/>
      <c r="M1474" s="21" t="s">
        <v>519</v>
      </c>
    </row>
    <row r="1475" spans="6:13" ht="12.75">
      <c r="F1475" s="70"/>
      <c r="G1475" s="70"/>
      <c r="H1475" s="70"/>
      <c r="M1475" s="21" t="s">
        <v>519</v>
      </c>
    </row>
    <row r="1476" spans="6:13" ht="12.75">
      <c r="F1476" s="70"/>
      <c r="G1476" s="70"/>
      <c r="H1476" s="70"/>
      <c r="M1476" s="21" t="s">
        <v>519</v>
      </c>
    </row>
    <row r="1477" spans="6:13" ht="12.75">
      <c r="F1477" s="70"/>
      <c r="G1477" s="70"/>
      <c r="H1477" s="70"/>
      <c r="M1477" s="21" t="s">
        <v>519</v>
      </c>
    </row>
    <row r="1478" spans="6:13" ht="12.75">
      <c r="F1478" s="70"/>
      <c r="G1478" s="70"/>
      <c r="H1478" s="70"/>
      <c r="M1478" s="21" t="s">
        <v>519</v>
      </c>
    </row>
    <row r="1479" spans="6:13" ht="12.75">
      <c r="F1479" s="70"/>
      <c r="G1479" s="70"/>
      <c r="H1479" s="70"/>
      <c r="M1479" s="21" t="s">
        <v>519</v>
      </c>
    </row>
    <row r="1480" spans="6:13" ht="12.75">
      <c r="F1480" s="70"/>
      <c r="G1480" s="70"/>
      <c r="H1480" s="70"/>
      <c r="M1480" s="21" t="s">
        <v>519</v>
      </c>
    </row>
    <row r="1481" spans="6:13" ht="12.75">
      <c r="F1481" s="70"/>
      <c r="G1481" s="70"/>
      <c r="H1481" s="70"/>
      <c r="M1481" s="21" t="s">
        <v>519</v>
      </c>
    </row>
    <row r="1482" spans="6:13" ht="12.75">
      <c r="F1482" s="70"/>
      <c r="G1482" s="70"/>
      <c r="H1482" s="70"/>
      <c r="M1482" s="21" t="s">
        <v>519</v>
      </c>
    </row>
    <row r="1483" spans="6:13" ht="12.75">
      <c r="F1483" s="70"/>
      <c r="G1483" s="70"/>
      <c r="H1483" s="70"/>
      <c r="M1483" s="21" t="s">
        <v>519</v>
      </c>
    </row>
    <row r="1484" spans="6:13" ht="12.75">
      <c r="F1484" s="70"/>
      <c r="G1484" s="70"/>
      <c r="H1484" s="70"/>
      <c r="M1484" s="21" t="s">
        <v>519</v>
      </c>
    </row>
    <row r="1485" spans="6:13" ht="12.75">
      <c r="F1485" s="70"/>
      <c r="G1485" s="70"/>
      <c r="H1485" s="70"/>
      <c r="M1485" s="21" t="s">
        <v>519</v>
      </c>
    </row>
    <row r="1486" spans="6:13" ht="12.75">
      <c r="F1486" s="70"/>
      <c r="G1486" s="70"/>
      <c r="H1486" s="70"/>
      <c r="M1486" s="21" t="s">
        <v>519</v>
      </c>
    </row>
    <row r="1487" spans="6:13" ht="12.75">
      <c r="F1487" s="70"/>
      <c r="G1487" s="70"/>
      <c r="H1487" s="70"/>
      <c r="M1487" s="21" t="s">
        <v>519</v>
      </c>
    </row>
    <row r="1488" spans="6:13" ht="12.75">
      <c r="F1488" s="70"/>
      <c r="G1488" s="70"/>
      <c r="H1488" s="70"/>
      <c r="M1488" s="21" t="s">
        <v>519</v>
      </c>
    </row>
    <row r="1489" spans="6:13" ht="12.75">
      <c r="F1489" s="70"/>
      <c r="G1489" s="70"/>
      <c r="H1489" s="70"/>
      <c r="M1489" s="21" t="s">
        <v>519</v>
      </c>
    </row>
    <row r="1490" spans="6:13" ht="12.75">
      <c r="F1490" s="70"/>
      <c r="G1490" s="70"/>
      <c r="H1490" s="70"/>
      <c r="M1490" s="21" t="s">
        <v>519</v>
      </c>
    </row>
    <row r="1491" spans="6:13" ht="12.75">
      <c r="F1491" s="70"/>
      <c r="G1491" s="70"/>
      <c r="H1491" s="70"/>
      <c r="M1491" s="21" t="s">
        <v>519</v>
      </c>
    </row>
    <row r="1492" spans="6:13" ht="12.75">
      <c r="F1492" s="70"/>
      <c r="G1492" s="70"/>
      <c r="H1492" s="70"/>
      <c r="M1492" s="21" t="s">
        <v>519</v>
      </c>
    </row>
    <row r="1493" spans="6:13" ht="12.75">
      <c r="F1493" s="70"/>
      <c r="G1493" s="70"/>
      <c r="H1493" s="70"/>
      <c r="M1493" s="21" t="s">
        <v>519</v>
      </c>
    </row>
    <row r="1494" spans="6:13" ht="12.75">
      <c r="F1494" s="70"/>
      <c r="G1494" s="70"/>
      <c r="H1494" s="70"/>
      <c r="M1494" s="21" t="s">
        <v>519</v>
      </c>
    </row>
    <row r="1495" spans="6:13" ht="12.75">
      <c r="F1495" s="70"/>
      <c r="G1495" s="70"/>
      <c r="H1495" s="70"/>
      <c r="M1495" s="21" t="s">
        <v>519</v>
      </c>
    </row>
    <row r="1496" spans="6:13" ht="12.75">
      <c r="F1496" s="70"/>
      <c r="G1496" s="70"/>
      <c r="H1496" s="70"/>
      <c r="M1496" s="21" t="s">
        <v>519</v>
      </c>
    </row>
    <row r="1497" spans="6:13" ht="12.75">
      <c r="F1497" s="70"/>
      <c r="G1497" s="70"/>
      <c r="H1497" s="70"/>
      <c r="M1497" s="21" t="s">
        <v>519</v>
      </c>
    </row>
    <row r="1498" spans="6:13" ht="12.75">
      <c r="F1498" s="70"/>
      <c r="G1498" s="70"/>
      <c r="H1498" s="70"/>
      <c r="M1498" s="21" t="s">
        <v>519</v>
      </c>
    </row>
    <row r="1499" spans="6:13" ht="12.75">
      <c r="F1499" s="70"/>
      <c r="G1499" s="70"/>
      <c r="H1499" s="70"/>
      <c r="M1499" s="21" t="s">
        <v>519</v>
      </c>
    </row>
    <row r="1500" spans="6:13" ht="12.75">
      <c r="F1500" s="70"/>
      <c r="G1500" s="70"/>
      <c r="H1500" s="70"/>
      <c r="M1500" s="21" t="s">
        <v>519</v>
      </c>
    </row>
    <row r="1501" spans="6:13" ht="12.75">
      <c r="F1501" s="70"/>
      <c r="G1501" s="70"/>
      <c r="H1501" s="70"/>
      <c r="M1501" s="21" t="s">
        <v>519</v>
      </c>
    </row>
    <row r="1502" spans="6:13" ht="12.75">
      <c r="F1502" s="70"/>
      <c r="G1502" s="70"/>
      <c r="H1502" s="70"/>
      <c r="M1502" s="21" t="s">
        <v>519</v>
      </c>
    </row>
    <row r="1503" spans="6:13" ht="12.75">
      <c r="F1503" s="70"/>
      <c r="G1503" s="70"/>
      <c r="H1503" s="70"/>
      <c r="M1503" s="21" t="s">
        <v>519</v>
      </c>
    </row>
    <row r="1504" spans="6:13" ht="12.75">
      <c r="F1504" s="70"/>
      <c r="G1504" s="70"/>
      <c r="H1504" s="70"/>
      <c r="M1504" s="21" t="s">
        <v>519</v>
      </c>
    </row>
    <row r="1505" spans="6:13" ht="12.75">
      <c r="F1505" s="70"/>
      <c r="G1505" s="70"/>
      <c r="H1505" s="70"/>
      <c r="M1505" s="21" t="s">
        <v>519</v>
      </c>
    </row>
    <row r="1506" spans="6:13" ht="12.75">
      <c r="F1506" s="70"/>
      <c r="G1506" s="70"/>
      <c r="H1506" s="70"/>
      <c r="M1506" s="21" t="s">
        <v>519</v>
      </c>
    </row>
    <row r="1507" spans="6:13" ht="12.75">
      <c r="F1507" s="70"/>
      <c r="G1507" s="70"/>
      <c r="H1507" s="70"/>
      <c r="M1507" s="21" t="s">
        <v>519</v>
      </c>
    </row>
    <row r="1508" spans="6:13" ht="12.75">
      <c r="F1508" s="70"/>
      <c r="G1508" s="70"/>
      <c r="H1508" s="70"/>
      <c r="M1508" s="21" t="s">
        <v>519</v>
      </c>
    </row>
    <row r="1509" spans="6:13" ht="12.75">
      <c r="F1509" s="70"/>
      <c r="G1509" s="70"/>
      <c r="H1509" s="70"/>
      <c r="M1509" s="21" t="s">
        <v>519</v>
      </c>
    </row>
    <row r="1510" spans="6:13" ht="12.75">
      <c r="F1510" s="70"/>
      <c r="G1510" s="70"/>
      <c r="H1510" s="70"/>
      <c r="M1510" s="21" t="s">
        <v>519</v>
      </c>
    </row>
    <row r="1511" spans="6:13" ht="12.75">
      <c r="F1511" s="70"/>
      <c r="G1511" s="70"/>
      <c r="H1511" s="70"/>
      <c r="M1511" s="21" t="s">
        <v>519</v>
      </c>
    </row>
    <row r="1512" spans="6:13" ht="12.75">
      <c r="F1512" s="70"/>
      <c r="G1512" s="70"/>
      <c r="H1512" s="70"/>
      <c r="M1512" s="21" t="s">
        <v>519</v>
      </c>
    </row>
    <row r="1513" spans="6:13" ht="12.75">
      <c r="F1513" s="70"/>
      <c r="G1513" s="70"/>
      <c r="H1513" s="70"/>
      <c r="M1513" s="21" t="s">
        <v>519</v>
      </c>
    </row>
    <row r="1514" spans="6:13" ht="12.75">
      <c r="F1514" s="70"/>
      <c r="G1514" s="70"/>
      <c r="H1514" s="70"/>
      <c r="M1514" s="21" t="s">
        <v>519</v>
      </c>
    </row>
    <row r="1515" spans="6:13" ht="12.75">
      <c r="F1515" s="70"/>
      <c r="G1515" s="70"/>
      <c r="H1515" s="70"/>
      <c r="M1515" s="21" t="s">
        <v>519</v>
      </c>
    </row>
    <row r="1516" spans="6:13" ht="12.75">
      <c r="F1516" s="70"/>
      <c r="G1516" s="70"/>
      <c r="H1516" s="70"/>
      <c r="M1516" s="21" t="s">
        <v>519</v>
      </c>
    </row>
    <row r="1517" spans="6:13" ht="12.75">
      <c r="F1517" s="70"/>
      <c r="G1517" s="70"/>
      <c r="H1517" s="70"/>
      <c r="M1517" s="21" t="s">
        <v>519</v>
      </c>
    </row>
    <row r="1518" spans="6:13" ht="12.75">
      <c r="F1518" s="70"/>
      <c r="G1518" s="70"/>
      <c r="H1518" s="70"/>
      <c r="M1518" s="21" t="s">
        <v>519</v>
      </c>
    </row>
    <row r="1519" spans="6:13" ht="12.75">
      <c r="F1519" s="70"/>
      <c r="G1519" s="70"/>
      <c r="H1519" s="70"/>
      <c r="M1519" s="21" t="s">
        <v>519</v>
      </c>
    </row>
    <row r="1520" spans="6:13" ht="12.75">
      <c r="F1520" s="70"/>
      <c r="G1520" s="70"/>
      <c r="H1520" s="70"/>
      <c r="M1520" s="21" t="s">
        <v>519</v>
      </c>
    </row>
    <row r="1521" spans="6:13" ht="12.75">
      <c r="F1521" s="70"/>
      <c r="G1521" s="70"/>
      <c r="H1521" s="70"/>
      <c r="M1521" s="21" t="s">
        <v>519</v>
      </c>
    </row>
    <row r="1522" spans="6:13" ht="12.75">
      <c r="F1522" s="70"/>
      <c r="G1522" s="70"/>
      <c r="H1522" s="70"/>
      <c r="M1522" s="21" t="s">
        <v>519</v>
      </c>
    </row>
    <row r="1523" spans="6:13" ht="12.75">
      <c r="F1523" s="70"/>
      <c r="G1523" s="70"/>
      <c r="H1523" s="70"/>
      <c r="M1523" s="21" t="s">
        <v>519</v>
      </c>
    </row>
    <row r="1524" spans="6:13" ht="12.75">
      <c r="F1524" s="70"/>
      <c r="G1524" s="70"/>
      <c r="H1524" s="70"/>
      <c r="M1524" s="21" t="s">
        <v>519</v>
      </c>
    </row>
    <row r="1525" spans="6:13" ht="12.75">
      <c r="F1525" s="70"/>
      <c r="G1525" s="70"/>
      <c r="H1525" s="70"/>
      <c r="M1525" s="21" t="s">
        <v>519</v>
      </c>
    </row>
    <row r="1526" spans="6:13" ht="12.75">
      <c r="F1526" s="70"/>
      <c r="G1526" s="70"/>
      <c r="H1526" s="70"/>
      <c r="M1526" s="21" t="s">
        <v>519</v>
      </c>
    </row>
    <row r="1527" spans="6:13" ht="12.75">
      <c r="F1527" s="70"/>
      <c r="G1527" s="70"/>
      <c r="H1527" s="70"/>
      <c r="M1527" s="21" t="s">
        <v>519</v>
      </c>
    </row>
    <row r="1528" spans="6:13" ht="12.75">
      <c r="F1528" s="70"/>
      <c r="G1528" s="70"/>
      <c r="H1528" s="70"/>
      <c r="M1528" s="21" t="s">
        <v>519</v>
      </c>
    </row>
    <row r="1529" spans="6:13" ht="12.75">
      <c r="F1529" s="70"/>
      <c r="G1529" s="70"/>
      <c r="H1529" s="70"/>
      <c r="M1529" s="21" t="s">
        <v>519</v>
      </c>
    </row>
    <row r="1530" spans="6:13" ht="12.75">
      <c r="F1530" s="70"/>
      <c r="G1530" s="70"/>
      <c r="H1530" s="70"/>
      <c r="M1530" s="21" t="s">
        <v>519</v>
      </c>
    </row>
    <row r="1531" spans="6:13" ht="12.75">
      <c r="F1531" s="70"/>
      <c r="G1531" s="70"/>
      <c r="H1531" s="70"/>
      <c r="M1531" s="21" t="s">
        <v>519</v>
      </c>
    </row>
    <row r="1532" spans="6:13" ht="12.75">
      <c r="F1532" s="70"/>
      <c r="G1532" s="70"/>
      <c r="H1532" s="70"/>
      <c r="M1532" s="21" t="s">
        <v>519</v>
      </c>
    </row>
    <row r="1533" spans="6:13" ht="12.75">
      <c r="F1533" s="70"/>
      <c r="G1533" s="70"/>
      <c r="H1533" s="70"/>
      <c r="M1533" s="21" t="s">
        <v>519</v>
      </c>
    </row>
    <row r="1534" spans="6:13" ht="12.75">
      <c r="F1534" s="70"/>
      <c r="G1534" s="70"/>
      <c r="H1534" s="70"/>
      <c r="M1534" s="21" t="s">
        <v>519</v>
      </c>
    </row>
    <row r="1535" spans="6:13" ht="12.75">
      <c r="F1535" s="70"/>
      <c r="G1535" s="70"/>
      <c r="H1535" s="70"/>
      <c r="M1535" s="21" t="s">
        <v>519</v>
      </c>
    </row>
    <row r="1536" spans="6:13" ht="12.75">
      <c r="F1536" s="70"/>
      <c r="G1536" s="70"/>
      <c r="H1536" s="70"/>
      <c r="M1536" s="21" t="s">
        <v>519</v>
      </c>
    </row>
    <row r="1537" spans="6:13" ht="12.75">
      <c r="F1537" s="70"/>
      <c r="G1537" s="70"/>
      <c r="H1537" s="70"/>
      <c r="M1537" s="21" t="s">
        <v>519</v>
      </c>
    </row>
    <row r="1538" spans="6:13" ht="12.75">
      <c r="F1538" s="70"/>
      <c r="G1538" s="70"/>
      <c r="H1538" s="70"/>
      <c r="M1538" s="21" t="s">
        <v>519</v>
      </c>
    </row>
    <row r="1539" spans="6:13" ht="12.75">
      <c r="F1539" s="70"/>
      <c r="G1539" s="70"/>
      <c r="H1539" s="70"/>
      <c r="M1539" s="21" t="s">
        <v>519</v>
      </c>
    </row>
    <row r="1540" spans="6:13" ht="12.75">
      <c r="F1540" s="70"/>
      <c r="G1540" s="70"/>
      <c r="H1540" s="70"/>
      <c r="M1540" s="21" t="s">
        <v>519</v>
      </c>
    </row>
    <row r="1541" spans="6:13" ht="12.75">
      <c r="F1541" s="70"/>
      <c r="G1541" s="70"/>
      <c r="H1541" s="70"/>
      <c r="M1541" s="21" t="s">
        <v>519</v>
      </c>
    </row>
    <row r="1542" spans="6:13" ht="12.75">
      <c r="F1542" s="70"/>
      <c r="G1542" s="70"/>
      <c r="H1542" s="70"/>
      <c r="M1542" s="21" t="s">
        <v>519</v>
      </c>
    </row>
    <row r="1543" spans="6:13" ht="12.75">
      <c r="F1543" s="70"/>
      <c r="G1543" s="70"/>
      <c r="H1543" s="70"/>
      <c r="M1543" s="21" t="s">
        <v>519</v>
      </c>
    </row>
    <row r="1544" spans="6:13" ht="12.75">
      <c r="F1544" s="70"/>
      <c r="G1544" s="70"/>
      <c r="H1544" s="70"/>
      <c r="M1544" s="21" t="s">
        <v>519</v>
      </c>
    </row>
    <row r="1545" spans="6:13" ht="12.75">
      <c r="F1545" s="70"/>
      <c r="G1545" s="70"/>
      <c r="H1545" s="70"/>
      <c r="M1545" s="21" t="s">
        <v>519</v>
      </c>
    </row>
    <row r="1546" spans="6:13" ht="12.75">
      <c r="F1546" s="70"/>
      <c r="G1546" s="70"/>
      <c r="H1546" s="70"/>
      <c r="M1546" s="21" t="s">
        <v>519</v>
      </c>
    </row>
    <row r="1547" spans="6:13" ht="12.75">
      <c r="F1547" s="70"/>
      <c r="G1547" s="70"/>
      <c r="H1547" s="70"/>
      <c r="M1547" s="21" t="s">
        <v>519</v>
      </c>
    </row>
    <row r="1548" spans="6:13" ht="12.75">
      <c r="F1548" s="70"/>
      <c r="G1548" s="70"/>
      <c r="H1548" s="70"/>
      <c r="M1548" s="21" t="s">
        <v>519</v>
      </c>
    </row>
    <row r="1549" spans="6:13" ht="12.75">
      <c r="F1549" s="70"/>
      <c r="G1549" s="70"/>
      <c r="H1549" s="70"/>
      <c r="M1549" s="21" t="s">
        <v>519</v>
      </c>
    </row>
    <row r="1550" spans="6:13" ht="12.75">
      <c r="F1550" s="70"/>
      <c r="G1550" s="70"/>
      <c r="H1550" s="70"/>
      <c r="M1550" s="21" t="s">
        <v>519</v>
      </c>
    </row>
    <row r="1551" spans="6:13" ht="12.75">
      <c r="F1551" s="70"/>
      <c r="G1551" s="70"/>
      <c r="H1551" s="70"/>
      <c r="M1551" s="21" t="s">
        <v>519</v>
      </c>
    </row>
    <row r="1552" spans="6:13" ht="12.75">
      <c r="F1552" s="70"/>
      <c r="G1552" s="70"/>
      <c r="H1552" s="70"/>
      <c r="M1552" s="21" t="s">
        <v>519</v>
      </c>
    </row>
    <row r="1553" spans="6:13" ht="12.75">
      <c r="F1553" s="70"/>
      <c r="G1553" s="70"/>
      <c r="H1553" s="70"/>
      <c r="M1553" s="21" t="s">
        <v>519</v>
      </c>
    </row>
    <row r="1554" spans="6:13" ht="12.75">
      <c r="F1554" s="70"/>
      <c r="G1554" s="70"/>
      <c r="H1554" s="70"/>
      <c r="M1554" s="21" t="s">
        <v>519</v>
      </c>
    </row>
    <row r="1555" spans="6:13" ht="12.75">
      <c r="F1555" s="70"/>
      <c r="G1555" s="70"/>
      <c r="H1555" s="70"/>
      <c r="M1555" s="21" t="s">
        <v>519</v>
      </c>
    </row>
    <row r="1556" spans="6:13" ht="12.75">
      <c r="F1556" s="70"/>
      <c r="G1556" s="70"/>
      <c r="H1556" s="70"/>
      <c r="M1556" s="21" t="s">
        <v>519</v>
      </c>
    </row>
    <row r="1557" spans="6:13" ht="12.75">
      <c r="F1557" s="70"/>
      <c r="G1557" s="70"/>
      <c r="H1557" s="70"/>
      <c r="M1557" s="21" t="s">
        <v>519</v>
      </c>
    </row>
    <row r="1558" spans="6:13" ht="12.75">
      <c r="F1558" s="70"/>
      <c r="G1558" s="70"/>
      <c r="H1558" s="70"/>
      <c r="M1558" s="21" t="s">
        <v>519</v>
      </c>
    </row>
    <row r="1559" spans="6:13" ht="12.75">
      <c r="F1559" s="70"/>
      <c r="G1559" s="70"/>
      <c r="H1559" s="70"/>
      <c r="M1559" s="21" t="s">
        <v>519</v>
      </c>
    </row>
    <row r="1560" spans="6:13" ht="12.75">
      <c r="F1560" s="70"/>
      <c r="G1560" s="70"/>
      <c r="H1560" s="70"/>
      <c r="M1560" s="21" t="s">
        <v>519</v>
      </c>
    </row>
    <row r="1561" spans="6:13" ht="12.75">
      <c r="F1561" s="70"/>
      <c r="G1561" s="70"/>
      <c r="H1561" s="70"/>
      <c r="M1561" s="21" t="s">
        <v>519</v>
      </c>
    </row>
    <row r="1562" spans="6:13" ht="12.75">
      <c r="F1562" s="70"/>
      <c r="G1562" s="70"/>
      <c r="H1562" s="70"/>
      <c r="M1562" s="21" t="s">
        <v>519</v>
      </c>
    </row>
    <row r="1563" spans="6:13" ht="12.75">
      <c r="F1563" s="70"/>
      <c r="G1563" s="70"/>
      <c r="H1563" s="70"/>
      <c r="M1563" s="21" t="s">
        <v>519</v>
      </c>
    </row>
    <row r="1564" spans="6:13" ht="12.75">
      <c r="F1564" s="70"/>
      <c r="G1564" s="70"/>
      <c r="H1564" s="70"/>
      <c r="M1564" s="21" t="s">
        <v>519</v>
      </c>
    </row>
    <row r="1565" spans="6:13" ht="12.75">
      <c r="F1565" s="70"/>
      <c r="G1565" s="70"/>
      <c r="H1565" s="70"/>
      <c r="M1565" s="21" t="s">
        <v>519</v>
      </c>
    </row>
    <row r="1566" spans="6:13" ht="12.75">
      <c r="F1566" s="70"/>
      <c r="G1566" s="70"/>
      <c r="H1566" s="70"/>
      <c r="M1566" s="21" t="s">
        <v>519</v>
      </c>
    </row>
    <row r="1567" spans="6:13" ht="12.75">
      <c r="F1567" s="70"/>
      <c r="G1567" s="70"/>
      <c r="H1567" s="70"/>
      <c r="M1567" s="21" t="s">
        <v>519</v>
      </c>
    </row>
    <row r="1568" spans="6:13" ht="12.75">
      <c r="F1568" s="70"/>
      <c r="G1568" s="70"/>
      <c r="H1568" s="70"/>
      <c r="M1568" s="21" t="s">
        <v>519</v>
      </c>
    </row>
    <row r="1569" spans="6:13" ht="12.75">
      <c r="F1569" s="70"/>
      <c r="G1569" s="70"/>
      <c r="H1569" s="70"/>
      <c r="M1569" s="21" t="s">
        <v>519</v>
      </c>
    </row>
    <row r="1570" spans="6:13" ht="12.75">
      <c r="F1570" s="70"/>
      <c r="G1570" s="70"/>
      <c r="H1570" s="70"/>
      <c r="M1570" s="21" t="s">
        <v>519</v>
      </c>
    </row>
    <row r="1571" spans="6:13" ht="12.75">
      <c r="F1571" s="70"/>
      <c r="G1571" s="70"/>
      <c r="H1571" s="70"/>
      <c r="M1571" s="21" t="s">
        <v>519</v>
      </c>
    </row>
    <row r="1572" spans="6:13" ht="12.75">
      <c r="F1572" s="70"/>
      <c r="G1572" s="70"/>
      <c r="H1572" s="70"/>
      <c r="M1572" s="21" t="s">
        <v>519</v>
      </c>
    </row>
    <row r="1573" spans="6:13" ht="12.75">
      <c r="F1573" s="70"/>
      <c r="G1573" s="70"/>
      <c r="H1573" s="70"/>
      <c r="M1573" s="21" t="s">
        <v>519</v>
      </c>
    </row>
    <row r="1574" spans="6:13" ht="12.75">
      <c r="F1574" s="70"/>
      <c r="G1574" s="70"/>
      <c r="H1574" s="70"/>
      <c r="M1574" s="21" t="s">
        <v>519</v>
      </c>
    </row>
    <row r="1575" spans="6:13" ht="12.75">
      <c r="F1575" s="70"/>
      <c r="G1575" s="70"/>
      <c r="H1575" s="70"/>
      <c r="M1575" s="21" t="s">
        <v>519</v>
      </c>
    </row>
    <row r="1576" spans="6:13" ht="12.75">
      <c r="F1576" s="70"/>
      <c r="G1576" s="70"/>
      <c r="H1576" s="70"/>
      <c r="M1576" s="21" t="s">
        <v>519</v>
      </c>
    </row>
    <row r="1577" spans="6:13" ht="12.75">
      <c r="F1577" s="70"/>
      <c r="G1577" s="70"/>
      <c r="H1577" s="70"/>
      <c r="M1577" s="21" t="s">
        <v>519</v>
      </c>
    </row>
    <row r="1578" spans="6:13" ht="12.75">
      <c r="F1578" s="70"/>
      <c r="G1578" s="70"/>
      <c r="H1578" s="70"/>
      <c r="M1578" s="21" t="s">
        <v>519</v>
      </c>
    </row>
    <row r="1579" spans="6:13" ht="12.75">
      <c r="F1579" s="70"/>
      <c r="G1579" s="70"/>
      <c r="H1579" s="70"/>
      <c r="M1579" s="21" t="s">
        <v>519</v>
      </c>
    </row>
    <row r="1580" spans="6:13" ht="12.75">
      <c r="F1580" s="70"/>
      <c r="G1580" s="70"/>
      <c r="H1580" s="70"/>
      <c r="M1580" s="21" t="s">
        <v>519</v>
      </c>
    </row>
    <row r="1581" spans="6:13" ht="12.75">
      <c r="F1581" s="70"/>
      <c r="G1581" s="70"/>
      <c r="H1581" s="70"/>
      <c r="M1581" s="21" t="s">
        <v>519</v>
      </c>
    </row>
    <row r="1582" spans="6:13" ht="12.75">
      <c r="F1582" s="70"/>
      <c r="G1582" s="70"/>
      <c r="H1582" s="70"/>
      <c r="M1582" s="21" t="s">
        <v>519</v>
      </c>
    </row>
    <row r="1583" spans="6:13" ht="12.75">
      <c r="F1583" s="70"/>
      <c r="G1583" s="70"/>
      <c r="H1583" s="70"/>
      <c r="M1583" s="21" t="s">
        <v>519</v>
      </c>
    </row>
    <row r="1584" spans="6:13" ht="12.75">
      <c r="F1584" s="70"/>
      <c r="G1584" s="70"/>
      <c r="H1584" s="70"/>
      <c r="M1584" s="21" t="s">
        <v>519</v>
      </c>
    </row>
    <row r="1585" spans="6:13" ht="12.75">
      <c r="F1585" s="70"/>
      <c r="G1585" s="70"/>
      <c r="H1585" s="70"/>
      <c r="M1585" s="21" t="s">
        <v>519</v>
      </c>
    </row>
    <row r="1586" spans="6:13" ht="12.75">
      <c r="F1586" s="70"/>
      <c r="G1586" s="70"/>
      <c r="H1586" s="70"/>
      <c r="M1586" s="21" t="s">
        <v>519</v>
      </c>
    </row>
    <row r="1587" spans="6:13" ht="12.75">
      <c r="F1587" s="70"/>
      <c r="G1587" s="70"/>
      <c r="H1587" s="70"/>
      <c r="M1587" s="21" t="s">
        <v>519</v>
      </c>
    </row>
    <row r="1588" spans="6:13" ht="12.75">
      <c r="F1588" s="70"/>
      <c r="G1588" s="70"/>
      <c r="H1588" s="70"/>
      <c r="M1588" s="21" t="s">
        <v>519</v>
      </c>
    </row>
    <row r="1589" spans="6:13" ht="12.75">
      <c r="F1589" s="70"/>
      <c r="G1589" s="70"/>
      <c r="H1589" s="70"/>
      <c r="M1589" s="21" t="s">
        <v>519</v>
      </c>
    </row>
    <row r="1590" spans="6:13" ht="12.75">
      <c r="F1590" s="70"/>
      <c r="G1590" s="70"/>
      <c r="H1590" s="70"/>
      <c r="M1590" s="21" t="s">
        <v>519</v>
      </c>
    </row>
    <row r="1591" spans="6:13" ht="12.75">
      <c r="F1591" s="70"/>
      <c r="G1591" s="70"/>
      <c r="H1591" s="70"/>
      <c r="M1591" s="21" t="s">
        <v>519</v>
      </c>
    </row>
    <row r="1592" spans="6:13" ht="12.75">
      <c r="F1592" s="70"/>
      <c r="G1592" s="70"/>
      <c r="H1592" s="70"/>
      <c r="M1592" s="21" t="s">
        <v>519</v>
      </c>
    </row>
    <row r="1593" spans="6:13" ht="12.75">
      <c r="F1593" s="70"/>
      <c r="G1593" s="70"/>
      <c r="H1593" s="70"/>
      <c r="M1593" s="21" t="s">
        <v>519</v>
      </c>
    </row>
    <row r="1594" spans="6:13" ht="12.75">
      <c r="F1594" s="70"/>
      <c r="G1594" s="70"/>
      <c r="H1594" s="70"/>
      <c r="M1594" s="21" t="s">
        <v>519</v>
      </c>
    </row>
    <row r="1595" spans="6:13" ht="12.75">
      <c r="F1595" s="70"/>
      <c r="G1595" s="70"/>
      <c r="H1595" s="70"/>
      <c r="M1595" s="21" t="s">
        <v>519</v>
      </c>
    </row>
    <row r="1596" spans="6:13" ht="12.75">
      <c r="F1596" s="70"/>
      <c r="G1596" s="70"/>
      <c r="H1596" s="70"/>
      <c r="M1596" s="21" t="s">
        <v>519</v>
      </c>
    </row>
    <row r="1597" spans="6:13" ht="12.75">
      <c r="F1597" s="70"/>
      <c r="G1597" s="70"/>
      <c r="H1597" s="70"/>
      <c r="M1597" s="21" t="s">
        <v>519</v>
      </c>
    </row>
    <row r="1598" spans="6:13" ht="12.75">
      <c r="F1598" s="70"/>
      <c r="G1598" s="70"/>
      <c r="H1598" s="70"/>
      <c r="M1598" s="21" t="s">
        <v>519</v>
      </c>
    </row>
    <row r="1599" spans="6:13" ht="12.75">
      <c r="F1599" s="70"/>
      <c r="G1599" s="70"/>
      <c r="H1599" s="70"/>
      <c r="M1599" s="21" t="s">
        <v>519</v>
      </c>
    </row>
    <row r="1600" spans="6:13" ht="12.75">
      <c r="F1600" s="70"/>
      <c r="G1600" s="70"/>
      <c r="H1600" s="70"/>
      <c r="M1600" s="21" t="s">
        <v>519</v>
      </c>
    </row>
    <row r="1601" spans="6:13" ht="12.75">
      <c r="F1601" s="70"/>
      <c r="G1601" s="70"/>
      <c r="H1601" s="70"/>
      <c r="M1601" s="21" t="s">
        <v>519</v>
      </c>
    </row>
    <row r="1602" spans="6:13" ht="12.75">
      <c r="F1602" s="70"/>
      <c r="G1602" s="70"/>
      <c r="H1602" s="70"/>
      <c r="M1602" s="21" t="s">
        <v>519</v>
      </c>
    </row>
    <row r="1603" spans="6:13" ht="12.75">
      <c r="F1603" s="70"/>
      <c r="G1603" s="70"/>
      <c r="H1603" s="70"/>
      <c r="M1603" s="21" t="s">
        <v>519</v>
      </c>
    </row>
    <row r="1604" spans="6:13" ht="12.75">
      <c r="F1604" s="70"/>
      <c r="G1604" s="70"/>
      <c r="H1604" s="70"/>
      <c r="M1604" s="21" t="s">
        <v>519</v>
      </c>
    </row>
    <row r="1605" spans="6:13" ht="12.75">
      <c r="F1605" s="70"/>
      <c r="G1605" s="70"/>
      <c r="H1605" s="70"/>
      <c r="M1605" s="21" t="s">
        <v>519</v>
      </c>
    </row>
    <row r="1606" spans="6:13" ht="12.75">
      <c r="F1606" s="70"/>
      <c r="G1606" s="70"/>
      <c r="H1606" s="70"/>
      <c r="M1606" s="21" t="s">
        <v>519</v>
      </c>
    </row>
    <row r="1607" spans="6:13" ht="12.75">
      <c r="F1607" s="70"/>
      <c r="G1607" s="70"/>
      <c r="H1607" s="70"/>
      <c r="M1607" s="21" t="s">
        <v>519</v>
      </c>
    </row>
    <row r="1608" spans="6:13" ht="12.75">
      <c r="F1608" s="70"/>
      <c r="G1608" s="70"/>
      <c r="H1608" s="70"/>
      <c r="M1608" s="21" t="s">
        <v>519</v>
      </c>
    </row>
    <row r="1609" spans="6:13" ht="12.75">
      <c r="F1609" s="70"/>
      <c r="G1609" s="70"/>
      <c r="H1609" s="70"/>
      <c r="M1609" s="21" t="s">
        <v>519</v>
      </c>
    </row>
    <row r="1610" spans="6:13" ht="12.75">
      <c r="F1610" s="70"/>
      <c r="G1610" s="70"/>
      <c r="H1610" s="70"/>
      <c r="M1610" s="21" t="s">
        <v>519</v>
      </c>
    </row>
    <row r="1611" spans="6:13" ht="12.75">
      <c r="F1611" s="70"/>
      <c r="G1611" s="70"/>
      <c r="H1611" s="70"/>
      <c r="M1611" s="21" t="s">
        <v>519</v>
      </c>
    </row>
    <row r="1612" spans="6:13" ht="12.75">
      <c r="F1612" s="70"/>
      <c r="G1612" s="70"/>
      <c r="H1612" s="70"/>
      <c r="M1612" s="21" t="s">
        <v>519</v>
      </c>
    </row>
    <row r="1613" spans="6:13" ht="12.75">
      <c r="F1613" s="70"/>
      <c r="G1613" s="70"/>
      <c r="H1613" s="70"/>
      <c r="M1613" s="21" t="s">
        <v>519</v>
      </c>
    </row>
    <row r="1614" spans="6:13" ht="12.75">
      <c r="F1614" s="70"/>
      <c r="G1614" s="70"/>
      <c r="H1614" s="70"/>
      <c r="M1614" s="21" t="s">
        <v>519</v>
      </c>
    </row>
    <row r="1615" spans="6:13" ht="12.75">
      <c r="F1615" s="70"/>
      <c r="G1615" s="70"/>
      <c r="H1615" s="70"/>
      <c r="M1615" s="21" t="s">
        <v>519</v>
      </c>
    </row>
    <row r="1616" spans="6:13" ht="12.75">
      <c r="F1616" s="70"/>
      <c r="G1616" s="70"/>
      <c r="H1616" s="70"/>
      <c r="M1616" s="21" t="s">
        <v>519</v>
      </c>
    </row>
    <row r="1617" spans="6:13" ht="12.75">
      <c r="F1617" s="70"/>
      <c r="G1617" s="70"/>
      <c r="H1617" s="70"/>
      <c r="M1617" s="21" t="s">
        <v>519</v>
      </c>
    </row>
    <row r="1618" spans="6:13" ht="12.75">
      <c r="F1618" s="70"/>
      <c r="G1618" s="70"/>
      <c r="H1618" s="70"/>
      <c r="M1618" s="21" t="s">
        <v>519</v>
      </c>
    </row>
    <row r="1619" spans="6:13" ht="12.75">
      <c r="F1619" s="70"/>
      <c r="G1619" s="70"/>
      <c r="H1619" s="70"/>
      <c r="M1619" s="21" t="s">
        <v>519</v>
      </c>
    </row>
    <row r="1620" spans="6:13" ht="12.75">
      <c r="F1620" s="70"/>
      <c r="G1620" s="70"/>
      <c r="H1620" s="70"/>
      <c r="M1620" s="21" t="s">
        <v>519</v>
      </c>
    </row>
    <row r="1621" spans="6:13" ht="12.75">
      <c r="F1621" s="70"/>
      <c r="G1621" s="70"/>
      <c r="H1621" s="70"/>
      <c r="M1621" s="21" t="s">
        <v>519</v>
      </c>
    </row>
    <row r="1622" spans="6:13" ht="12.75">
      <c r="F1622" s="70"/>
      <c r="G1622" s="70"/>
      <c r="H1622" s="70"/>
      <c r="M1622" s="21" t="s">
        <v>519</v>
      </c>
    </row>
    <row r="1623" spans="6:13" ht="12.75">
      <c r="F1623" s="70"/>
      <c r="G1623" s="70"/>
      <c r="H1623" s="70"/>
      <c r="M1623" s="21" t="s">
        <v>519</v>
      </c>
    </row>
    <row r="1624" spans="6:13" ht="12.75">
      <c r="F1624" s="70"/>
      <c r="G1624" s="70"/>
      <c r="H1624" s="70"/>
      <c r="M1624" s="21" t="s">
        <v>519</v>
      </c>
    </row>
    <row r="1625" spans="6:13" ht="12.75">
      <c r="F1625" s="70"/>
      <c r="G1625" s="70"/>
      <c r="H1625" s="70"/>
      <c r="M1625" s="21" t="s">
        <v>519</v>
      </c>
    </row>
    <row r="1626" spans="6:13" ht="12.75">
      <c r="F1626" s="70"/>
      <c r="G1626" s="70"/>
      <c r="H1626" s="70"/>
      <c r="M1626" s="21" t="s">
        <v>519</v>
      </c>
    </row>
    <row r="1627" spans="6:13" ht="12.75">
      <c r="F1627" s="70"/>
      <c r="G1627" s="70"/>
      <c r="H1627" s="70"/>
      <c r="M1627" s="21" t="s">
        <v>519</v>
      </c>
    </row>
    <row r="1628" spans="6:13" ht="12.75">
      <c r="F1628" s="70"/>
      <c r="G1628" s="70"/>
      <c r="H1628" s="70"/>
      <c r="M1628" s="21" t="s">
        <v>519</v>
      </c>
    </row>
    <row r="1629" spans="6:13" ht="12.75">
      <c r="F1629" s="70"/>
      <c r="G1629" s="70"/>
      <c r="H1629" s="70"/>
      <c r="M1629" s="21" t="s">
        <v>519</v>
      </c>
    </row>
    <row r="1630" spans="6:13" ht="12.75">
      <c r="F1630" s="70"/>
      <c r="G1630" s="70"/>
      <c r="H1630" s="70"/>
      <c r="M1630" s="21" t="s">
        <v>519</v>
      </c>
    </row>
    <row r="1631" spans="6:13" ht="12.75">
      <c r="F1631" s="70"/>
      <c r="G1631" s="70"/>
      <c r="H1631" s="70"/>
      <c r="M1631" s="21" t="s">
        <v>519</v>
      </c>
    </row>
    <row r="1632" spans="6:13" ht="12.75">
      <c r="F1632" s="70"/>
      <c r="G1632" s="70"/>
      <c r="H1632" s="70"/>
      <c r="M1632" s="21" t="s">
        <v>519</v>
      </c>
    </row>
    <row r="1633" spans="6:13" ht="12.75">
      <c r="F1633" s="70"/>
      <c r="G1633" s="70"/>
      <c r="H1633" s="70"/>
      <c r="M1633" s="21" t="s">
        <v>519</v>
      </c>
    </row>
    <row r="1634" spans="6:13" ht="12.75">
      <c r="F1634" s="70"/>
      <c r="G1634" s="70"/>
      <c r="H1634" s="70"/>
      <c r="M1634" s="21" t="s">
        <v>519</v>
      </c>
    </row>
    <row r="1635" spans="6:13" ht="12.75">
      <c r="F1635" s="70"/>
      <c r="G1635" s="70"/>
      <c r="H1635" s="70"/>
      <c r="M1635" s="21" t="s">
        <v>519</v>
      </c>
    </row>
    <row r="1636" spans="6:13" ht="12.75">
      <c r="F1636" s="70"/>
      <c r="G1636" s="70"/>
      <c r="H1636" s="70"/>
      <c r="M1636" s="21" t="s">
        <v>519</v>
      </c>
    </row>
    <row r="1637" spans="6:13" ht="12.75">
      <c r="F1637" s="70"/>
      <c r="G1637" s="70"/>
      <c r="H1637" s="70"/>
      <c r="M1637" s="21" t="s">
        <v>519</v>
      </c>
    </row>
    <row r="1638" spans="6:13" ht="12.75">
      <c r="F1638" s="70"/>
      <c r="G1638" s="70"/>
      <c r="H1638" s="70"/>
      <c r="M1638" s="21" t="s">
        <v>519</v>
      </c>
    </row>
    <row r="1639" spans="6:13" ht="12.75">
      <c r="F1639" s="70"/>
      <c r="G1639" s="70"/>
      <c r="H1639" s="70"/>
      <c r="M1639" s="21" t="s">
        <v>519</v>
      </c>
    </row>
    <row r="1640" spans="6:13" ht="12.75">
      <c r="F1640" s="70"/>
      <c r="G1640" s="70"/>
      <c r="H1640" s="70"/>
      <c r="M1640" s="21" t="s">
        <v>519</v>
      </c>
    </row>
    <row r="1641" spans="6:13" ht="12.75">
      <c r="F1641" s="70"/>
      <c r="G1641" s="70"/>
      <c r="H1641" s="70"/>
      <c r="M1641" s="21" t="s">
        <v>519</v>
      </c>
    </row>
    <row r="1642" spans="6:13" ht="12.75">
      <c r="F1642" s="70"/>
      <c r="G1642" s="70"/>
      <c r="H1642" s="70"/>
      <c r="M1642" s="21" t="s">
        <v>519</v>
      </c>
    </row>
    <row r="1643" spans="6:13" ht="12.75">
      <c r="F1643" s="70"/>
      <c r="G1643" s="70"/>
      <c r="H1643" s="70"/>
      <c r="M1643" s="21" t="s">
        <v>519</v>
      </c>
    </row>
    <row r="1644" spans="6:13" ht="12.75">
      <c r="F1644" s="70"/>
      <c r="G1644" s="70"/>
      <c r="H1644" s="70"/>
      <c r="M1644" s="21" t="s">
        <v>519</v>
      </c>
    </row>
    <row r="1645" spans="6:13" ht="12.75">
      <c r="F1645" s="70"/>
      <c r="G1645" s="70"/>
      <c r="H1645" s="70"/>
      <c r="M1645" s="21" t="s">
        <v>519</v>
      </c>
    </row>
    <row r="1646" spans="6:13" ht="12.75">
      <c r="F1646" s="70"/>
      <c r="G1646" s="70"/>
      <c r="H1646" s="70"/>
      <c r="M1646" s="21" t="s">
        <v>519</v>
      </c>
    </row>
    <row r="1647" spans="6:13" ht="12.75">
      <c r="F1647" s="70"/>
      <c r="G1647" s="70"/>
      <c r="H1647" s="70"/>
      <c r="M1647" s="21" t="s">
        <v>519</v>
      </c>
    </row>
    <row r="1648" spans="6:13" ht="12.75">
      <c r="F1648" s="70"/>
      <c r="G1648" s="70"/>
      <c r="H1648" s="70"/>
      <c r="M1648" s="21" t="s">
        <v>519</v>
      </c>
    </row>
    <row r="1649" spans="6:13" ht="12.75">
      <c r="F1649" s="70"/>
      <c r="G1649" s="70"/>
      <c r="H1649" s="70"/>
      <c r="M1649" s="21" t="s">
        <v>519</v>
      </c>
    </row>
    <row r="1650" spans="6:13" ht="12.75">
      <c r="F1650" s="70"/>
      <c r="G1650" s="70"/>
      <c r="H1650" s="70"/>
      <c r="M1650" s="21" t="s">
        <v>519</v>
      </c>
    </row>
    <row r="1651" spans="6:13" ht="12.75">
      <c r="F1651" s="70"/>
      <c r="G1651" s="70"/>
      <c r="H1651" s="70"/>
      <c r="M1651" s="21" t="s">
        <v>519</v>
      </c>
    </row>
    <row r="1652" spans="6:13" ht="12.75">
      <c r="F1652" s="70"/>
      <c r="G1652" s="70"/>
      <c r="H1652" s="70"/>
      <c r="M1652" s="21" t="s">
        <v>519</v>
      </c>
    </row>
    <row r="1653" spans="6:13" ht="12.75">
      <c r="F1653" s="70"/>
      <c r="G1653" s="70"/>
      <c r="H1653" s="70"/>
      <c r="M1653" s="21" t="s">
        <v>519</v>
      </c>
    </row>
    <row r="1654" spans="6:13" ht="12.75">
      <c r="F1654" s="70"/>
      <c r="G1654" s="70"/>
      <c r="H1654" s="70"/>
      <c r="M1654" s="21" t="s">
        <v>519</v>
      </c>
    </row>
    <row r="1655" spans="6:13" ht="12.75">
      <c r="F1655" s="70"/>
      <c r="G1655" s="70"/>
      <c r="H1655" s="70"/>
      <c r="M1655" s="21" t="s">
        <v>519</v>
      </c>
    </row>
    <row r="1656" spans="6:13" ht="12.75">
      <c r="F1656" s="70"/>
      <c r="G1656" s="70"/>
      <c r="H1656" s="70"/>
      <c r="M1656" s="21" t="s">
        <v>519</v>
      </c>
    </row>
    <row r="1657" spans="6:13" ht="12.75">
      <c r="F1657" s="70"/>
      <c r="G1657" s="70"/>
      <c r="H1657" s="70"/>
      <c r="M1657" s="21" t="s">
        <v>519</v>
      </c>
    </row>
    <row r="1658" spans="6:13" ht="12.75">
      <c r="F1658" s="70"/>
      <c r="G1658" s="70"/>
      <c r="H1658" s="70"/>
      <c r="M1658" s="21" t="s">
        <v>519</v>
      </c>
    </row>
    <row r="1659" spans="6:13" ht="12.75">
      <c r="F1659" s="70"/>
      <c r="G1659" s="70"/>
      <c r="H1659" s="70"/>
      <c r="M1659" s="21" t="s">
        <v>519</v>
      </c>
    </row>
    <row r="1660" spans="6:13" ht="12.75">
      <c r="F1660" s="70"/>
      <c r="G1660" s="70"/>
      <c r="H1660" s="70"/>
      <c r="M1660" s="21" t="s">
        <v>519</v>
      </c>
    </row>
    <row r="1661" spans="6:13" ht="12.75">
      <c r="F1661" s="70"/>
      <c r="G1661" s="70"/>
      <c r="H1661" s="70"/>
      <c r="M1661" s="21" t="s">
        <v>519</v>
      </c>
    </row>
    <row r="1662" spans="6:13" ht="12.75">
      <c r="F1662" s="70"/>
      <c r="G1662" s="70"/>
      <c r="H1662" s="70"/>
      <c r="M1662" s="21" t="s">
        <v>519</v>
      </c>
    </row>
    <row r="1663" spans="6:13" ht="12.75">
      <c r="F1663" s="70"/>
      <c r="G1663" s="70"/>
      <c r="H1663" s="70"/>
      <c r="M1663" s="21" t="s">
        <v>519</v>
      </c>
    </row>
    <row r="1664" spans="6:13" ht="12.75">
      <c r="F1664" s="70"/>
      <c r="G1664" s="70"/>
      <c r="H1664" s="70"/>
      <c r="M1664" s="21" t="s">
        <v>519</v>
      </c>
    </row>
    <row r="1665" spans="6:13" ht="12.75">
      <c r="F1665" s="70"/>
      <c r="G1665" s="70"/>
      <c r="H1665" s="70"/>
      <c r="M1665" s="21" t="s">
        <v>519</v>
      </c>
    </row>
    <row r="1666" spans="6:13" ht="12.75">
      <c r="F1666" s="70"/>
      <c r="G1666" s="70"/>
      <c r="H1666" s="70"/>
      <c r="M1666" s="21" t="s">
        <v>519</v>
      </c>
    </row>
    <row r="1667" spans="6:13" ht="12.75">
      <c r="F1667" s="70"/>
      <c r="G1667" s="70"/>
      <c r="H1667" s="70"/>
      <c r="M1667" s="21" t="s">
        <v>519</v>
      </c>
    </row>
    <row r="1668" spans="6:13" ht="12.75">
      <c r="F1668" s="70"/>
      <c r="G1668" s="70"/>
      <c r="H1668" s="70"/>
      <c r="M1668" s="21" t="s">
        <v>519</v>
      </c>
    </row>
    <row r="1669" spans="6:13" ht="12.75">
      <c r="F1669" s="70"/>
      <c r="G1669" s="70"/>
      <c r="H1669" s="70"/>
      <c r="M1669" s="21" t="s">
        <v>519</v>
      </c>
    </row>
    <row r="1670" spans="6:13" ht="12.75">
      <c r="F1670" s="70"/>
      <c r="G1670" s="70"/>
      <c r="H1670" s="70"/>
      <c r="M1670" s="21" t="s">
        <v>519</v>
      </c>
    </row>
    <row r="1671" spans="6:13" ht="12.75">
      <c r="F1671" s="70"/>
      <c r="G1671" s="70"/>
      <c r="H1671" s="70"/>
      <c r="M1671" s="21" t="s">
        <v>519</v>
      </c>
    </row>
    <row r="1672" spans="6:13" ht="12.75">
      <c r="F1672" s="70"/>
      <c r="G1672" s="70"/>
      <c r="H1672" s="70"/>
      <c r="M1672" s="21" t="s">
        <v>519</v>
      </c>
    </row>
    <row r="1673" spans="6:13" ht="12.75">
      <c r="F1673" s="70"/>
      <c r="G1673" s="70"/>
      <c r="H1673" s="70"/>
      <c r="M1673" s="21" t="s">
        <v>519</v>
      </c>
    </row>
    <row r="1674" spans="6:13" ht="12.75">
      <c r="F1674" s="70"/>
      <c r="G1674" s="70"/>
      <c r="H1674" s="70"/>
      <c r="M1674" s="21" t="s">
        <v>519</v>
      </c>
    </row>
    <row r="1675" spans="6:13" ht="12.75">
      <c r="F1675" s="70"/>
      <c r="G1675" s="70"/>
      <c r="H1675" s="70"/>
      <c r="M1675" s="21" t="s">
        <v>519</v>
      </c>
    </row>
    <row r="1676" spans="6:13" ht="12.75">
      <c r="F1676" s="70"/>
      <c r="G1676" s="70"/>
      <c r="H1676" s="70"/>
      <c r="M1676" s="21" t="s">
        <v>519</v>
      </c>
    </row>
    <row r="1677" spans="6:13" ht="12.75">
      <c r="F1677" s="70"/>
      <c r="G1677" s="70"/>
      <c r="H1677" s="70"/>
      <c r="M1677" s="21" t="s">
        <v>519</v>
      </c>
    </row>
    <row r="1678" spans="6:13" ht="12.75">
      <c r="F1678" s="70"/>
      <c r="G1678" s="70"/>
      <c r="H1678" s="70"/>
      <c r="M1678" s="21" t="s">
        <v>519</v>
      </c>
    </row>
    <row r="1679" spans="6:13" ht="12.75">
      <c r="F1679" s="70"/>
      <c r="G1679" s="70"/>
      <c r="H1679" s="70"/>
      <c r="M1679" s="21" t="s">
        <v>519</v>
      </c>
    </row>
    <row r="1680" spans="6:13" ht="12.75">
      <c r="F1680" s="70"/>
      <c r="G1680" s="70"/>
      <c r="H1680" s="70"/>
      <c r="M1680" s="21" t="s">
        <v>519</v>
      </c>
    </row>
    <row r="1681" spans="6:13" ht="12.75">
      <c r="F1681" s="70"/>
      <c r="G1681" s="70"/>
      <c r="H1681" s="70"/>
      <c r="M1681" s="21" t="s">
        <v>519</v>
      </c>
    </row>
    <row r="1682" spans="6:13" ht="12.75">
      <c r="F1682" s="70"/>
      <c r="G1682" s="70"/>
      <c r="H1682" s="70"/>
      <c r="M1682" s="21" t="s">
        <v>519</v>
      </c>
    </row>
    <row r="1683" spans="6:13" ht="12.75">
      <c r="F1683" s="70"/>
      <c r="G1683" s="70"/>
      <c r="H1683" s="70"/>
      <c r="M1683" s="21" t="s">
        <v>519</v>
      </c>
    </row>
    <row r="1684" spans="6:13" ht="12.75">
      <c r="F1684" s="70"/>
      <c r="G1684" s="70"/>
      <c r="H1684" s="70"/>
      <c r="M1684" s="21" t="s">
        <v>519</v>
      </c>
    </row>
    <row r="1685" spans="6:13" ht="12.75">
      <c r="F1685" s="70"/>
      <c r="G1685" s="70"/>
      <c r="H1685" s="70"/>
      <c r="M1685" s="21" t="s">
        <v>519</v>
      </c>
    </row>
    <row r="1686" spans="6:13" ht="12.75">
      <c r="F1686" s="70"/>
      <c r="G1686" s="70"/>
      <c r="H1686" s="70"/>
      <c r="M1686" s="21" t="s">
        <v>519</v>
      </c>
    </row>
    <row r="1687" spans="6:13" ht="12.75">
      <c r="F1687" s="70"/>
      <c r="G1687" s="70"/>
      <c r="H1687" s="70"/>
      <c r="M1687" s="21" t="s">
        <v>519</v>
      </c>
    </row>
    <row r="1688" spans="6:13" ht="12.75">
      <c r="F1688" s="70"/>
      <c r="G1688" s="70"/>
      <c r="H1688" s="70"/>
      <c r="M1688" s="21" t="s">
        <v>519</v>
      </c>
    </row>
    <row r="1689" spans="6:13" ht="12.75">
      <c r="F1689" s="70"/>
      <c r="G1689" s="70"/>
      <c r="H1689" s="70"/>
      <c r="M1689" s="21" t="s">
        <v>519</v>
      </c>
    </row>
    <row r="1690" spans="6:13" ht="12.75">
      <c r="F1690" s="70"/>
      <c r="G1690" s="70"/>
      <c r="H1690" s="70"/>
      <c r="M1690" s="21" t="s">
        <v>519</v>
      </c>
    </row>
    <row r="1691" spans="6:13" ht="12.75">
      <c r="F1691" s="70"/>
      <c r="G1691" s="70"/>
      <c r="H1691" s="70"/>
      <c r="M1691" s="21" t="s">
        <v>519</v>
      </c>
    </row>
    <row r="1692" spans="6:13" ht="12.75">
      <c r="F1692" s="70"/>
      <c r="G1692" s="70"/>
      <c r="H1692" s="70"/>
      <c r="M1692" s="21" t="s">
        <v>519</v>
      </c>
    </row>
    <row r="1693" spans="6:13" ht="12.75">
      <c r="F1693" s="70"/>
      <c r="G1693" s="70"/>
      <c r="H1693" s="70"/>
      <c r="M1693" s="21" t="s">
        <v>519</v>
      </c>
    </row>
    <row r="1694" spans="6:13" ht="12.75">
      <c r="F1694" s="70"/>
      <c r="G1694" s="70"/>
      <c r="H1694" s="70"/>
      <c r="M1694" s="21" t="s">
        <v>519</v>
      </c>
    </row>
    <row r="1695" spans="6:13" ht="12.75">
      <c r="F1695" s="70"/>
      <c r="G1695" s="70"/>
      <c r="H1695" s="70"/>
      <c r="M1695" s="21" t="s">
        <v>519</v>
      </c>
    </row>
    <row r="1696" spans="6:13" ht="12.75">
      <c r="F1696" s="70"/>
      <c r="G1696" s="70"/>
      <c r="H1696" s="70"/>
      <c r="M1696" s="21" t="s">
        <v>519</v>
      </c>
    </row>
    <row r="1697" spans="6:13" ht="12.75">
      <c r="F1697" s="70"/>
      <c r="G1697" s="70"/>
      <c r="H1697" s="70"/>
      <c r="M1697" s="21" t="s">
        <v>519</v>
      </c>
    </row>
    <row r="1698" spans="6:13" ht="12.75">
      <c r="F1698" s="70"/>
      <c r="G1698" s="70"/>
      <c r="H1698" s="70"/>
      <c r="M1698" s="21" t="s">
        <v>519</v>
      </c>
    </row>
    <row r="1699" spans="6:13" ht="12.75">
      <c r="F1699" s="70"/>
      <c r="G1699" s="70"/>
      <c r="H1699" s="70"/>
      <c r="M1699" s="21" t="s">
        <v>519</v>
      </c>
    </row>
    <row r="1700" spans="6:13" ht="12.75">
      <c r="F1700" s="70"/>
      <c r="G1700" s="70"/>
      <c r="H1700" s="70"/>
      <c r="M1700" s="21" t="s">
        <v>519</v>
      </c>
    </row>
    <row r="1701" spans="6:13" ht="12.75">
      <c r="F1701" s="70"/>
      <c r="G1701" s="70"/>
      <c r="H1701" s="70"/>
      <c r="M1701" s="21" t="s">
        <v>519</v>
      </c>
    </row>
    <row r="1702" spans="6:13" ht="12.75">
      <c r="F1702" s="70"/>
      <c r="G1702" s="70"/>
      <c r="H1702" s="70"/>
      <c r="M1702" s="21" t="s">
        <v>519</v>
      </c>
    </row>
    <row r="1703" spans="6:13" ht="12.75">
      <c r="F1703" s="70"/>
      <c r="G1703" s="70"/>
      <c r="H1703" s="70"/>
      <c r="M1703" s="21" t="s">
        <v>519</v>
      </c>
    </row>
    <row r="1704" spans="6:13" ht="12.75">
      <c r="F1704" s="70"/>
      <c r="G1704" s="70"/>
      <c r="H1704" s="70"/>
      <c r="M1704" s="21" t="s">
        <v>519</v>
      </c>
    </row>
    <row r="1705" spans="6:13" ht="12.75">
      <c r="F1705" s="70"/>
      <c r="G1705" s="70"/>
      <c r="H1705" s="70"/>
      <c r="M1705" s="21" t="s">
        <v>519</v>
      </c>
    </row>
    <row r="1706" spans="6:13" ht="12.75">
      <c r="F1706" s="70"/>
      <c r="G1706" s="70"/>
      <c r="H1706" s="70"/>
      <c r="M1706" s="21" t="s">
        <v>519</v>
      </c>
    </row>
    <row r="1707" spans="6:13" ht="12.75">
      <c r="F1707" s="70"/>
      <c r="G1707" s="70"/>
      <c r="H1707" s="70"/>
      <c r="M1707" s="21" t="s">
        <v>519</v>
      </c>
    </row>
    <row r="1708" spans="6:13" ht="12.75">
      <c r="F1708" s="70"/>
      <c r="G1708" s="70"/>
      <c r="H1708" s="70"/>
      <c r="M1708" s="21" t="s">
        <v>519</v>
      </c>
    </row>
    <row r="1709" spans="6:13" ht="12.75">
      <c r="F1709" s="70"/>
      <c r="G1709" s="70"/>
      <c r="H1709" s="70"/>
      <c r="M1709" s="21" t="s">
        <v>519</v>
      </c>
    </row>
    <row r="1710" spans="6:13" ht="12.75">
      <c r="F1710" s="70"/>
      <c r="G1710" s="70"/>
      <c r="H1710" s="70"/>
      <c r="M1710" s="21" t="s">
        <v>519</v>
      </c>
    </row>
    <row r="1711" spans="6:13" ht="12.75">
      <c r="F1711" s="70"/>
      <c r="G1711" s="70"/>
      <c r="H1711" s="70"/>
      <c r="M1711" s="21" t="s">
        <v>519</v>
      </c>
    </row>
    <row r="1712" spans="6:13" ht="12.75">
      <c r="F1712" s="70"/>
      <c r="G1712" s="70"/>
      <c r="H1712" s="70"/>
      <c r="M1712" s="21" t="s">
        <v>519</v>
      </c>
    </row>
    <row r="1713" spans="6:13" ht="12.75">
      <c r="F1713" s="70"/>
      <c r="G1713" s="70"/>
      <c r="H1713" s="70"/>
      <c r="M1713" s="21" t="s">
        <v>519</v>
      </c>
    </row>
    <row r="1714" spans="6:13" ht="12.75">
      <c r="F1714" s="70"/>
      <c r="G1714" s="70"/>
      <c r="H1714" s="70"/>
      <c r="M1714" s="21" t="s">
        <v>519</v>
      </c>
    </row>
    <row r="1715" spans="6:13" ht="12.75">
      <c r="F1715" s="70"/>
      <c r="G1715" s="70"/>
      <c r="H1715" s="70"/>
      <c r="M1715" s="21" t="s">
        <v>519</v>
      </c>
    </row>
    <row r="1716" spans="6:13" ht="12.75">
      <c r="F1716" s="70"/>
      <c r="G1716" s="70"/>
      <c r="H1716" s="70"/>
      <c r="M1716" s="21" t="s">
        <v>519</v>
      </c>
    </row>
    <row r="1717" spans="6:13" ht="12.75">
      <c r="F1717" s="70"/>
      <c r="G1717" s="70"/>
      <c r="H1717" s="70"/>
      <c r="M1717" s="21" t="s">
        <v>519</v>
      </c>
    </row>
    <row r="1718" spans="6:13" ht="12.75">
      <c r="F1718" s="70"/>
      <c r="G1718" s="70"/>
      <c r="H1718" s="70"/>
      <c r="M1718" s="21" t="s">
        <v>519</v>
      </c>
    </row>
    <row r="1719" spans="6:13" ht="12.75">
      <c r="F1719" s="70"/>
      <c r="G1719" s="70"/>
      <c r="H1719" s="70"/>
      <c r="M1719" s="21" t="s">
        <v>519</v>
      </c>
    </row>
    <row r="1720" spans="6:13" ht="12.75">
      <c r="F1720" s="70"/>
      <c r="G1720" s="70"/>
      <c r="H1720" s="70"/>
      <c r="M1720" s="21" t="s">
        <v>519</v>
      </c>
    </row>
    <row r="1721" spans="6:13" ht="12.75">
      <c r="F1721" s="70"/>
      <c r="G1721" s="70"/>
      <c r="H1721" s="70"/>
      <c r="M1721" s="21" t="s">
        <v>519</v>
      </c>
    </row>
    <row r="1722" spans="6:13" ht="12.75">
      <c r="F1722" s="70"/>
      <c r="G1722" s="70"/>
      <c r="H1722" s="70"/>
      <c r="M1722" s="21" t="s">
        <v>519</v>
      </c>
    </row>
    <row r="1723" spans="6:13" ht="12.75">
      <c r="F1723" s="70"/>
      <c r="G1723" s="70"/>
      <c r="H1723" s="70"/>
      <c r="M1723" s="21" t="s">
        <v>519</v>
      </c>
    </row>
    <row r="1724" spans="6:13" ht="12.75">
      <c r="F1724" s="70"/>
      <c r="G1724" s="70"/>
      <c r="H1724" s="70"/>
      <c r="M1724" s="21" t="s">
        <v>519</v>
      </c>
    </row>
    <row r="1725" spans="6:13" ht="12.75">
      <c r="F1725" s="70"/>
      <c r="G1725" s="70"/>
      <c r="H1725" s="70"/>
      <c r="M1725" s="21" t="s">
        <v>519</v>
      </c>
    </row>
    <row r="1726" spans="6:13" ht="12.75">
      <c r="F1726" s="70"/>
      <c r="G1726" s="70"/>
      <c r="H1726" s="70"/>
      <c r="M1726" s="21" t="s">
        <v>519</v>
      </c>
    </row>
    <row r="1727" spans="6:13" ht="12.75">
      <c r="F1727" s="70"/>
      <c r="G1727" s="70"/>
      <c r="H1727" s="70"/>
      <c r="M1727" s="21" t="s">
        <v>519</v>
      </c>
    </row>
    <row r="1728" spans="6:13" ht="12.75">
      <c r="F1728" s="70"/>
      <c r="G1728" s="70"/>
      <c r="H1728" s="70"/>
      <c r="M1728" s="21" t="s">
        <v>519</v>
      </c>
    </row>
    <row r="1729" spans="6:13" ht="12.75">
      <c r="F1729" s="70"/>
      <c r="G1729" s="70"/>
      <c r="H1729" s="70"/>
      <c r="M1729" s="21" t="s">
        <v>519</v>
      </c>
    </row>
    <row r="1730" spans="6:13" ht="12.75">
      <c r="F1730" s="70"/>
      <c r="G1730" s="70"/>
      <c r="H1730" s="70"/>
      <c r="M1730" s="21" t="s">
        <v>519</v>
      </c>
    </row>
    <row r="1731" spans="6:13" ht="12.75">
      <c r="F1731" s="70"/>
      <c r="G1731" s="70"/>
      <c r="H1731" s="70"/>
      <c r="M1731" s="21" t="s">
        <v>519</v>
      </c>
    </row>
    <row r="1732" spans="6:13" ht="12.75">
      <c r="F1732" s="70"/>
      <c r="G1732" s="70"/>
      <c r="H1732" s="70"/>
      <c r="M1732" s="21" t="s">
        <v>519</v>
      </c>
    </row>
    <row r="1733" spans="6:13" ht="12.75">
      <c r="F1733" s="70"/>
      <c r="G1733" s="70"/>
      <c r="H1733" s="70"/>
      <c r="M1733" s="21" t="s">
        <v>519</v>
      </c>
    </row>
    <row r="1734" spans="6:13" ht="12.75">
      <c r="F1734" s="70"/>
      <c r="G1734" s="70"/>
      <c r="H1734" s="70"/>
      <c r="M1734" s="21" t="s">
        <v>519</v>
      </c>
    </row>
    <row r="1735" spans="6:13" ht="12.75">
      <c r="F1735" s="70"/>
      <c r="G1735" s="70"/>
      <c r="H1735" s="70"/>
      <c r="M1735" s="21" t="s">
        <v>519</v>
      </c>
    </row>
    <row r="1736" spans="6:13" ht="12.75">
      <c r="F1736" s="70"/>
      <c r="G1736" s="70"/>
      <c r="H1736" s="70"/>
      <c r="M1736" s="21" t="s">
        <v>519</v>
      </c>
    </row>
    <row r="1737" spans="6:13" ht="12.75">
      <c r="F1737" s="70"/>
      <c r="G1737" s="70"/>
      <c r="H1737" s="70"/>
      <c r="M1737" s="21" t="s">
        <v>519</v>
      </c>
    </row>
    <row r="1738" spans="6:13" ht="12.75">
      <c r="F1738" s="70"/>
      <c r="G1738" s="70"/>
      <c r="H1738" s="70"/>
      <c r="M1738" s="21" t="s">
        <v>519</v>
      </c>
    </row>
    <row r="1739" spans="6:13" ht="12.75">
      <c r="F1739" s="70"/>
      <c r="G1739" s="70"/>
      <c r="H1739" s="70"/>
      <c r="M1739" s="21" t="s">
        <v>519</v>
      </c>
    </row>
    <row r="1740" spans="6:13" ht="12.75">
      <c r="F1740" s="70"/>
      <c r="G1740" s="70"/>
      <c r="H1740" s="70"/>
      <c r="M1740" s="21" t="s">
        <v>519</v>
      </c>
    </row>
    <row r="1741" spans="6:13" ht="12.75">
      <c r="F1741" s="70"/>
      <c r="G1741" s="70"/>
      <c r="H1741" s="70"/>
      <c r="M1741" s="21" t="s">
        <v>519</v>
      </c>
    </row>
    <row r="1742" spans="6:13" ht="12.75">
      <c r="F1742" s="70"/>
      <c r="G1742" s="70"/>
      <c r="H1742" s="70"/>
      <c r="M1742" s="21" t="s">
        <v>519</v>
      </c>
    </row>
    <row r="1743" spans="6:13" ht="12.75">
      <c r="F1743" s="70"/>
      <c r="G1743" s="70"/>
      <c r="H1743" s="70"/>
      <c r="M1743" s="21" t="s">
        <v>519</v>
      </c>
    </row>
    <row r="1744" spans="6:13" ht="12.75">
      <c r="F1744" s="70"/>
      <c r="G1744" s="70"/>
      <c r="H1744" s="70"/>
      <c r="M1744" s="21" t="s">
        <v>519</v>
      </c>
    </row>
    <row r="1745" spans="6:13" ht="12.75">
      <c r="F1745" s="70"/>
      <c r="G1745" s="70"/>
      <c r="H1745" s="70"/>
      <c r="M1745" s="21" t="s">
        <v>519</v>
      </c>
    </row>
    <row r="1746" spans="6:13" ht="12.75">
      <c r="F1746" s="70"/>
      <c r="G1746" s="70"/>
      <c r="H1746" s="70"/>
      <c r="M1746" s="21" t="s">
        <v>519</v>
      </c>
    </row>
    <row r="1747" spans="6:13" ht="12.75">
      <c r="F1747" s="70"/>
      <c r="G1747" s="70"/>
      <c r="H1747" s="70"/>
      <c r="M1747" s="21" t="s">
        <v>519</v>
      </c>
    </row>
    <row r="1748" spans="6:13" ht="12.75">
      <c r="F1748" s="70"/>
      <c r="G1748" s="70"/>
      <c r="H1748" s="70"/>
      <c r="M1748" s="21" t="s">
        <v>519</v>
      </c>
    </row>
    <row r="1749" spans="6:13" ht="12.75">
      <c r="F1749" s="70"/>
      <c r="G1749" s="70"/>
      <c r="H1749" s="70"/>
      <c r="M1749" s="21" t="s">
        <v>519</v>
      </c>
    </row>
    <row r="1750" spans="6:13" ht="12.75">
      <c r="F1750" s="70"/>
      <c r="G1750" s="70"/>
      <c r="H1750" s="70"/>
      <c r="M1750" s="21" t="s">
        <v>519</v>
      </c>
    </row>
    <row r="1751" spans="6:13" ht="12.75">
      <c r="F1751" s="70"/>
      <c r="G1751" s="70"/>
      <c r="H1751" s="70"/>
      <c r="M1751" s="21" t="s">
        <v>519</v>
      </c>
    </row>
    <row r="1752" spans="6:13" ht="12.75">
      <c r="F1752" s="70"/>
      <c r="G1752" s="70"/>
      <c r="H1752" s="70"/>
      <c r="M1752" s="21" t="s">
        <v>519</v>
      </c>
    </row>
    <row r="1753" spans="6:13" ht="12.75">
      <c r="F1753" s="70"/>
      <c r="G1753" s="70"/>
      <c r="H1753" s="70"/>
      <c r="M1753" s="21" t="s">
        <v>519</v>
      </c>
    </row>
    <row r="1754" spans="6:13" ht="12.75">
      <c r="F1754" s="70"/>
      <c r="G1754" s="70"/>
      <c r="H1754" s="70"/>
      <c r="M1754" s="21" t="s">
        <v>519</v>
      </c>
    </row>
    <row r="1755" spans="6:13" ht="12.75">
      <c r="F1755" s="70"/>
      <c r="G1755" s="70"/>
      <c r="H1755" s="70"/>
      <c r="M1755" s="21" t="s">
        <v>519</v>
      </c>
    </row>
    <row r="1756" spans="6:13" ht="12.75">
      <c r="F1756" s="70"/>
      <c r="G1756" s="70"/>
      <c r="H1756" s="70"/>
      <c r="M1756" s="21" t="s">
        <v>519</v>
      </c>
    </row>
    <row r="1757" spans="6:13" ht="12.75">
      <c r="F1757" s="70"/>
      <c r="G1757" s="70"/>
      <c r="H1757" s="70"/>
      <c r="M1757" s="21" t="s">
        <v>519</v>
      </c>
    </row>
    <row r="1758" spans="6:13" ht="12.75">
      <c r="F1758" s="70"/>
      <c r="G1758" s="70"/>
      <c r="H1758" s="70"/>
      <c r="M1758" s="21" t="s">
        <v>519</v>
      </c>
    </row>
    <row r="1759" spans="6:13" ht="12.75">
      <c r="F1759" s="70"/>
      <c r="G1759" s="70"/>
      <c r="H1759" s="70"/>
      <c r="M1759" s="21" t="s">
        <v>519</v>
      </c>
    </row>
    <row r="1760" spans="6:13" ht="12.75">
      <c r="F1760" s="70"/>
      <c r="G1760" s="70"/>
      <c r="H1760" s="70"/>
      <c r="M1760" s="21" t="s">
        <v>519</v>
      </c>
    </row>
    <row r="1761" spans="6:13" ht="12.75">
      <c r="F1761" s="70"/>
      <c r="G1761" s="70"/>
      <c r="H1761" s="70"/>
      <c r="M1761" s="21" t="s">
        <v>519</v>
      </c>
    </row>
    <row r="1762" spans="6:13" ht="12.75">
      <c r="F1762" s="70"/>
      <c r="G1762" s="70"/>
      <c r="H1762" s="70"/>
      <c r="M1762" s="21" t="s">
        <v>519</v>
      </c>
    </row>
    <row r="1763" spans="6:13" ht="12.75">
      <c r="F1763" s="70"/>
      <c r="G1763" s="70"/>
      <c r="H1763" s="70"/>
      <c r="M1763" s="21" t="s">
        <v>519</v>
      </c>
    </row>
    <row r="1764" spans="6:13" ht="12.75">
      <c r="F1764" s="70"/>
      <c r="G1764" s="70"/>
      <c r="H1764" s="70"/>
      <c r="M1764" s="21" t="s">
        <v>519</v>
      </c>
    </row>
    <row r="1765" spans="6:13" ht="12.75">
      <c r="F1765" s="70"/>
      <c r="G1765" s="70"/>
      <c r="H1765" s="70"/>
      <c r="M1765" s="21" t="s">
        <v>519</v>
      </c>
    </row>
    <row r="1766" spans="6:13" ht="12.75">
      <c r="F1766" s="70"/>
      <c r="G1766" s="70"/>
      <c r="H1766" s="70"/>
      <c r="M1766" s="21" t="s">
        <v>519</v>
      </c>
    </row>
    <row r="1767" spans="6:13" ht="12.75">
      <c r="F1767" s="70"/>
      <c r="G1767" s="70"/>
      <c r="H1767" s="70"/>
      <c r="M1767" s="21" t="s">
        <v>519</v>
      </c>
    </row>
    <row r="1768" spans="6:13" ht="12.75">
      <c r="F1768" s="70"/>
      <c r="G1768" s="70"/>
      <c r="H1768" s="70"/>
      <c r="M1768" s="21" t="s">
        <v>519</v>
      </c>
    </row>
    <row r="1769" spans="6:13" ht="12.75">
      <c r="F1769" s="70"/>
      <c r="G1769" s="70"/>
      <c r="H1769" s="70"/>
      <c r="M1769" s="21" t="s">
        <v>519</v>
      </c>
    </row>
    <row r="1770" spans="6:13" ht="12.75">
      <c r="F1770" s="70"/>
      <c r="G1770" s="70"/>
      <c r="H1770" s="70"/>
      <c r="M1770" s="21" t="s">
        <v>519</v>
      </c>
    </row>
    <row r="1771" spans="6:13" ht="12.75">
      <c r="F1771" s="70"/>
      <c r="G1771" s="70"/>
      <c r="H1771" s="70"/>
      <c r="M1771" s="21" t="s">
        <v>519</v>
      </c>
    </row>
    <row r="1772" spans="6:13" ht="12.75">
      <c r="F1772" s="70"/>
      <c r="G1772" s="70"/>
      <c r="H1772" s="70"/>
      <c r="M1772" s="21" t="s">
        <v>519</v>
      </c>
    </row>
    <row r="1773" spans="6:13" ht="12.75">
      <c r="F1773" s="70"/>
      <c r="G1773" s="70"/>
      <c r="H1773" s="70"/>
      <c r="M1773" s="21" t="s">
        <v>519</v>
      </c>
    </row>
    <row r="1774" spans="6:13" ht="12.75">
      <c r="F1774" s="70"/>
      <c r="G1774" s="70"/>
      <c r="H1774" s="70"/>
      <c r="M1774" s="21" t="s">
        <v>519</v>
      </c>
    </row>
    <row r="1775" spans="6:13" ht="12.75">
      <c r="F1775" s="70"/>
      <c r="G1775" s="70"/>
      <c r="H1775" s="70"/>
      <c r="M1775" s="21" t="s">
        <v>519</v>
      </c>
    </row>
    <row r="1776" spans="6:13" ht="12.75">
      <c r="F1776" s="70"/>
      <c r="G1776" s="70"/>
      <c r="H1776" s="70"/>
      <c r="M1776" s="21" t="s">
        <v>519</v>
      </c>
    </row>
    <row r="1777" spans="6:13" ht="12.75">
      <c r="F1777" s="70"/>
      <c r="G1777" s="70"/>
      <c r="H1777" s="70"/>
      <c r="M1777" s="21" t="s">
        <v>519</v>
      </c>
    </row>
    <row r="1778" spans="6:13" ht="12.75">
      <c r="F1778" s="70"/>
      <c r="G1778" s="70"/>
      <c r="H1778" s="70"/>
      <c r="M1778" s="21" t="s">
        <v>519</v>
      </c>
    </row>
    <row r="1779" spans="6:13" ht="12.75">
      <c r="F1779" s="70"/>
      <c r="G1779" s="70"/>
      <c r="H1779" s="70"/>
      <c r="M1779" s="21" t="s">
        <v>519</v>
      </c>
    </row>
    <row r="1780" spans="6:13" ht="12.75">
      <c r="F1780" s="70"/>
      <c r="G1780" s="70"/>
      <c r="H1780" s="70"/>
      <c r="M1780" s="21" t="s">
        <v>519</v>
      </c>
    </row>
    <row r="1781" spans="6:13" ht="12.75">
      <c r="F1781" s="70"/>
      <c r="G1781" s="70"/>
      <c r="H1781" s="70"/>
      <c r="M1781" s="21" t="s">
        <v>519</v>
      </c>
    </row>
    <row r="1782" spans="6:13" ht="12.75">
      <c r="F1782" s="70"/>
      <c r="G1782" s="70"/>
      <c r="H1782" s="70"/>
      <c r="M1782" s="21" t="s">
        <v>519</v>
      </c>
    </row>
    <row r="1783" spans="6:13" ht="12.75">
      <c r="F1783" s="70"/>
      <c r="G1783" s="70"/>
      <c r="H1783" s="70"/>
      <c r="M1783" s="21" t="s">
        <v>519</v>
      </c>
    </row>
    <row r="1784" spans="6:13" ht="12.75">
      <c r="F1784" s="70"/>
      <c r="G1784" s="70"/>
      <c r="H1784" s="70"/>
      <c r="M1784" s="21" t="s">
        <v>519</v>
      </c>
    </row>
    <row r="1785" spans="6:13" ht="12.75">
      <c r="F1785" s="70"/>
      <c r="G1785" s="70"/>
      <c r="H1785" s="70"/>
      <c r="M1785" s="21" t="s">
        <v>519</v>
      </c>
    </row>
    <row r="1786" spans="6:13" ht="12.75">
      <c r="F1786" s="70"/>
      <c r="G1786" s="70"/>
      <c r="H1786" s="70"/>
      <c r="M1786" s="21" t="s">
        <v>519</v>
      </c>
    </row>
    <row r="1787" spans="6:13" ht="12.75">
      <c r="F1787" s="70"/>
      <c r="G1787" s="70"/>
      <c r="H1787" s="70"/>
      <c r="M1787" s="21" t="s">
        <v>519</v>
      </c>
    </row>
    <row r="1788" spans="6:13" ht="12.75">
      <c r="F1788" s="70"/>
      <c r="G1788" s="70"/>
      <c r="H1788" s="70"/>
      <c r="M1788" s="21" t="s">
        <v>519</v>
      </c>
    </row>
    <row r="1789" spans="6:13" ht="12.75">
      <c r="F1789" s="70"/>
      <c r="G1789" s="70"/>
      <c r="H1789" s="70"/>
      <c r="M1789" s="21" t="s">
        <v>519</v>
      </c>
    </row>
    <row r="1790" spans="6:13" ht="12.75">
      <c r="F1790" s="70"/>
      <c r="G1790" s="70"/>
      <c r="H1790" s="70"/>
      <c r="M1790" s="21" t="s">
        <v>519</v>
      </c>
    </row>
    <row r="1791" spans="6:13" ht="12.75">
      <c r="F1791" s="70"/>
      <c r="G1791" s="70"/>
      <c r="H1791" s="70"/>
      <c r="M1791" s="21" t="s">
        <v>519</v>
      </c>
    </row>
    <row r="1792" spans="6:13" ht="12.75">
      <c r="F1792" s="70"/>
      <c r="G1792" s="70"/>
      <c r="H1792" s="70"/>
      <c r="M1792" s="21" t="s">
        <v>519</v>
      </c>
    </row>
    <row r="1793" spans="6:13" ht="12.75">
      <c r="F1793" s="70"/>
      <c r="G1793" s="70"/>
      <c r="H1793" s="70"/>
      <c r="M1793" s="21" t="s">
        <v>519</v>
      </c>
    </row>
    <row r="1794" spans="6:13" ht="12.75">
      <c r="F1794" s="70"/>
      <c r="G1794" s="70"/>
      <c r="H1794" s="70"/>
      <c r="M1794" s="21" t="s">
        <v>519</v>
      </c>
    </row>
    <row r="1795" spans="6:13" ht="12.75">
      <c r="F1795" s="70"/>
      <c r="G1795" s="70"/>
      <c r="H1795" s="70"/>
      <c r="M1795" s="21" t="s">
        <v>519</v>
      </c>
    </row>
    <row r="1796" spans="6:13" ht="12.75">
      <c r="F1796" s="70"/>
      <c r="G1796" s="70"/>
      <c r="H1796" s="70"/>
      <c r="M1796" s="21" t="s">
        <v>519</v>
      </c>
    </row>
    <row r="1797" spans="6:13" ht="12.75">
      <c r="F1797" s="70"/>
      <c r="G1797" s="70"/>
      <c r="H1797" s="70"/>
      <c r="M1797" s="21" t="s">
        <v>519</v>
      </c>
    </row>
    <row r="1798" spans="6:13" ht="12.75">
      <c r="F1798" s="70"/>
      <c r="G1798" s="70"/>
      <c r="H1798" s="70"/>
      <c r="M1798" s="21" t="s">
        <v>519</v>
      </c>
    </row>
    <row r="1799" spans="6:13" ht="12.75">
      <c r="F1799" s="70"/>
      <c r="G1799" s="70"/>
      <c r="H1799" s="70"/>
      <c r="M1799" s="21" t="s">
        <v>519</v>
      </c>
    </row>
    <row r="1800" spans="6:13" ht="12.75">
      <c r="F1800" s="70"/>
      <c r="G1800" s="70"/>
      <c r="H1800" s="70"/>
      <c r="M1800" s="21" t="s">
        <v>519</v>
      </c>
    </row>
    <row r="1801" spans="6:13" ht="12.75">
      <c r="F1801" s="70"/>
      <c r="G1801" s="70"/>
      <c r="H1801" s="70"/>
      <c r="M1801" s="21" t="s">
        <v>519</v>
      </c>
    </row>
    <row r="1802" spans="6:13" ht="12.75">
      <c r="F1802" s="70"/>
      <c r="G1802" s="70"/>
      <c r="H1802" s="70"/>
      <c r="M1802" s="21" t="s">
        <v>519</v>
      </c>
    </row>
    <row r="1803" spans="6:13" ht="12.75">
      <c r="F1803" s="70"/>
      <c r="G1803" s="70"/>
      <c r="H1803" s="70"/>
      <c r="M1803" s="21" t="s">
        <v>519</v>
      </c>
    </row>
    <row r="1804" spans="6:13" ht="12.75">
      <c r="F1804" s="70"/>
      <c r="G1804" s="70"/>
      <c r="H1804" s="70"/>
      <c r="M1804" s="21" t="s">
        <v>519</v>
      </c>
    </row>
    <row r="1805" spans="6:13" ht="12.75">
      <c r="F1805" s="70"/>
      <c r="G1805" s="70"/>
      <c r="H1805" s="70"/>
      <c r="M1805" s="21" t="s">
        <v>519</v>
      </c>
    </row>
    <row r="1806" spans="6:13" ht="12.75">
      <c r="F1806" s="70"/>
      <c r="G1806" s="70"/>
      <c r="H1806" s="70"/>
      <c r="M1806" s="21" t="s">
        <v>519</v>
      </c>
    </row>
    <row r="1807" spans="6:13" ht="12.75">
      <c r="F1807" s="70"/>
      <c r="G1807" s="70"/>
      <c r="H1807" s="70"/>
      <c r="M1807" s="21" t="s">
        <v>519</v>
      </c>
    </row>
    <row r="1808" spans="6:13" ht="12.75">
      <c r="F1808" s="70"/>
      <c r="G1808" s="70"/>
      <c r="H1808" s="70"/>
      <c r="M1808" s="21" t="s">
        <v>519</v>
      </c>
    </row>
    <row r="1809" spans="6:13" ht="12.75">
      <c r="F1809" s="70"/>
      <c r="G1809" s="70"/>
      <c r="H1809" s="70"/>
      <c r="M1809" s="21" t="s">
        <v>519</v>
      </c>
    </row>
    <row r="1810" spans="6:13" ht="12.75">
      <c r="F1810" s="70"/>
      <c r="G1810" s="70"/>
      <c r="H1810" s="70"/>
      <c r="M1810" s="21" t="s">
        <v>519</v>
      </c>
    </row>
    <row r="1811" spans="6:13" ht="12.75">
      <c r="F1811" s="70"/>
      <c r="G1811" s="70"/>
      <c r="H1811" s="70"/>
      <c r="M1811" s="21" t="s">
        <v>519</v>
      </c>
    </row>
    <row r="1812" spans="6:13" ht="12.75">
      <c r="F1812" s="70"/>
      <c r="G1812" s="70"/>
      <c r="H1812" s="70"/>
      <c r="M1812" s="21" t="s">
        <v>519</v>
      </c>
    </row>
    <row r="1813" spans="6:13" ht="12.75">
      <c r="F1813" s="70"/>
      <c r="G1813" s="70"/>
      <c r="H1813" s="70"/>
      <c r="M1813" s="21" t="s">
        <v>519</v>
      </c>
    </row>
    <row r="1814" spans="6:13" ht="12.75">
      <c r="F1814" s="70"/>
      <c r="G1814" s="70"/>
      <c r="H1814" s="70"/>
      <c r="M1814" s="21" t="s">
        <v>519</v>
      </c>
    </row>
    <row r="1815" spans="6:13" ht="12.75">
      <c r="F1815" s="70"/>
      <c r="G1815" s="70"/>
      <c r="H1815" s="70"/>
      <c r="M1815" s="21" t="s">
        <v>519</v>
      </c>
    </row>
    <row r="1816" spans="6:13" ht="12.75">
      <c r="F1816" s="70"/>
      <c r="G1816" s="70"/>
      <c r="H1816" s="70"/>
      <c r="M1816" s="21" t="s">
        <v>519</v>
      </c>
    </row>
    <row r="1817" spans="6:13" ht="12.75">
      <c r="F1817" s="70"/>
      <c r="G1817" s="70"/>
      <c r="H1817" s="70"/>
      <c r="M1817" s="21" t="s">
        <v>519</v>
      </c>
    </row>
    <row r="1818" spans="6:13" ht="12.75">
      <c r="F1818" s="70"/>
      <c r="G1818" s="70"/>
      <c r="H1818" s="70"/>
      <c r="M1818" s="21" t="s">
        <v>519</v>
      </c>
    </row>
    <row r="1819" spans="6:13" ht="12.75">
      <c r="F1819" s="70"/>
      <c r="G1819" s="70"/>
      <c r="H1819" s="70"/>
      <c r="M1819" s="21" t="s">
        <v>519</v>
      </c>
    </row>
    <row r="1820" spans="6:13" ht="12.75">
      <c r="F1820" s="70"/>
      <c r="G1820" s="70"/>
      <c r="H1820" s="70"/>
      <c r="M1820" s="21" t="s">
        <v>519</v>
      </c>
    </row>
    <row r="1821" spans="6:13" ht="12.75">
      <c r="F1821" s="70"/>
      <c r="G1821" s="70"/>
      <c r="H1821" s="70"/>
      <c r="M1821" s="21" t="s">
        <v>519</v>
      </c>
    </row>
    <row r="1822" spans="6:13" ht="12.75">
      <c r="F1822" s="70"/>
      <c r="G1822" s="70"/>
      <c r="H1822" s="70"/>
      <c r="M1822" s="21" t="s">
        <v>519</v>
      </c>
    </row>
    <row r="1823" spans="6:13" ht="12.75">
      <c r="F1823" s="70"/>
      <c r="G1823" s="70"/>
      <c r="H1823" s="70"/>
      <c r="M1823" s="21" t="s">
        <v>519</v>
      </c>
    </row>
    <row r="1824" spans="6:13" ht="12.75">
      <c r="F1824" s="70"/>
      <c r="G1824" s="70"/>
      <c r="H1824" s="70"/>
      <c r="M1824" s="21" t="s">
        <v>519</v>
      </c>
    </row>
    <row r="1825" spans="6:13" ht="12.75">
      <c r="F1825" s="70"/>
      <c r="G1825" s="70"/>
      <c r="H1825" s="70"/>
      <c r="M1825" s="21" t="s">
        <v>519</v>
      </c>
    </row>
    <row r="1826" spans="6:13" ht="12.75">
      <c r="F1826" s="70"/>
      <c r="G1826" s="70"/>
      <c r="H1826" s="70"/>
      <c r="M1826" s="21" t="s">
        <v>519</v>
      </c>
    </row>
    <row r="1827" spans="6:13" ht="12.75">
      <c r="F1827" s="70"/>
      <c r="G1827" s="70"/>
      <c r="H1827" s="70"/>
      <c r="M1827" s="21" t="s">
        <v>519</v>
      </c>
    </row>
    <row r="1828" spans="6:13" ht="12.75">
      <c r="F1828" s="70"/>
      <c r="G1828" s="70"/>
      <c r="H1828" s="70"/>
      <c r="M1828" s="21" t="s">
        <v>519</v>
      </c>
    </row>
    <row r="1829" spans="6:13" ht="12.75">
      <c r="F1829" s="70"/>
      <c r="G1829" s="70"/>
      <c r="H1829" s="70"/>
      <c r="M1829" s="21" t="s">
        <v>519</v>
      </c>
    </row>
    <row r="1830" spans="6:13" ht="12.75">
      <c r="F1830" s="70"/>
      <c r="G1830" s="70"/>
      <c r="H1830" s="70"/>
      <c r="M1830" s="21" t="s">
        <v>519</v>
      </c>
    </row>
    <row r="1831" spans="6:13" ht="12.75">
      <c r="F1831" s="70"/>
      <c r="G1831" s="70"/>
      <c r="H1831" s="70"/>
      <c r="M1831" s="21" t="s">
        <v>519</v>
      </c>
    </row>
    <row r="1832" spans="6:13" ht="12.75">
      <c r="F1832" s="70"/>
      <c r="G1832" s="70"/>
      <c r="H1832" s="70"/>
      <c r="M1832" s="21" t="s">
        <v>519</v>
      </c>
    </row>
    <row r="1833" spans="6:13" ht="12.75">
      <c r="F1833" s="70"/>
      <c r="G1833" s="70"/>
      <c r="H1833" s="70"/>
      <c r="M1833" s="21" t="s">
        <v>519</v>
      </c>
    </row>
    <row r="1834" spans="6:13" ht="12.75">
      <c r="F1834" s="70"/>
      <c r="G1834" s="70"/>
      <c r="H1834" s="70"/>
      <c r="M1834" s="21" t="s">
        <v>519</v>
      </c>
    </row>
    <row r="1835" spans="6:13" ht="12.75">
      <c r="F1835" s="70"/>
      <c r="G1835" s="70"/>
      <c r="H1835" s="70"/>
      <c r="M1835" s="21" t="s">
        <v>519</v>
      </c>
    </row>
    <row r="1836" spans="6:13" ht="12.75">
      <c r="F1836" s="70"/>
      <c r="G1836" s="70"/>
      <c r="H1836" s="70"/>
      <c r="M1836" s="21" t="s">
        <v>519</v>
      </c>
    </row>
    <row r="1837" spans="6:13" ht="12.75">
      <c r="F1837" s="70"/>
      <c r="G1837" s="70"/>
      <c r="H1837" s="70"/>
      <c r="M1837" s="21" t="s">
        <v>519</v>
      </c>
    </row>
    <row r="1838" spans="6:13" ht="12.75">
      <c r="F1838" s="70"/>
      <c r="G1838" s="70"/>
      <c r="H1838" s="70"/>
      <c r="M1838" s="21" t="s">
        <v>519</v>
      </c>
    </row>
    <row r="1839" spans="6:13" ht="12.75">
      <c r="F1839" s="70"/>
      <c r="G1839" s="70"/>
      <c r="H1839" s="70"/>
      <c r="M1839" s="21" t="s">
        <v>519</v>
      </c>
    </row>
    <row r="1840" spans="6:13" ht="12.75">
      <c r="F1840" s="70"/>
      <c r="G1840" s="70"/>
      <c r="H1840" s="70"/>
      <c r="M1840" s="21" t="s">
        <v>519</v>
      </c>
    </row>
    <row r="1841" spans="6:13" ht="12.75">
      <c r="F1841" s="70"/>
      <c r="G1841" s="70"/>
      <c r="H1841" s="70"/>
      <c r="M1841" s="21" t="s">
        <v>519</v>
      </c>
    </row>
    <row r="1842" spans="6:13" ht="12.75">
      <c r="F1842" s="70"/>
      <c r="G1842" s="70"/>
      <c r="H1842" s="70"/>
      <c r="M1842" s="21" t="s">
        <v>519</v>
      </c>
    </row>
    <row r="1843" spans="6:13" ht="12.75">
      <c r="F1843" s="70"/>
      <c r="G1843" s="70"/>
      <c r="H1843" s="70"/>
      <c r="M1843" s="21" t="s">
        <v>519</v>
      </c>
    </row>
    <row r="1844" spans="6:13" ht="12.75">
      <c r="F1844" s="70"/>
      <c r="G1844" s="70"/>
      <c r="H1844" s="70"/>
      <c r="M1844" s="21" t="s">
        <v>519</v>
      </c>
    </row>
    <row r="1845" spans="6:13" ht="12.75">
      <c r="F1845" s="70"/>
      <c r="G1845" s="70"/>
      <c r="H1845" s="70"/>
      <c r="M1845" s="21" t="s">
        <v>519</v>
      </c>
    </row>
    <row r="1846" spans="6:13" ht="12.75">
      <c r="F1846" s="70"/>
      <c r="G1846" s="70"/>
      <c r="H1846" s="70"/>
      <c r="M1846" s="21" t="s">
        <v>519</v>
      </c>
    </row>
    <row r="1847" spans="6:13" ht="12.75">
      <c r="F1847" s="70"/>
      <c r="G1847" s="70"/>
      <c r="H1847" s="70"/>
      <c r="M1847" s="21" t="s">
        <v>519</v>
      </c>
    </row>
    <row r="1848" spans="6:13" ht="12.75">
      <c r="F1848" s="70"/>
      <c r="G1848" s="70"/>
      <c r="H1848" s="70"/>
      <c r="M1848" s="21" t="s">
        <v>519</v>
      </c>
    </row>
    <row r="1849" spans="6:13" ht="12.75">
      <c r="F1849" s="70"/>
      <c r="G1849" s="70"/>
      <c r="H1849" s="70"/>
      <c r="M1849" s="21" t="s">
        <v>519</v>
      </c>
    </row>
    <row r="1850" spans="6:13" ht="12.75">
      <c r="F1850" s="70"/>
      <c r="G1850" s="70"/>
      <c r="H1850" s="70"/>
      <c r="M1850" s="21" t="s">
        <v>519</v>
      </c>
    </row>
    <row r="1851" spans="6:13" ht="12.75">
      <c r="F1851" s="70"/>
      <c r="G1851" s="70"/>
      <c r="H1851" s="70"/>
      <c r="M1851" s="21" t="s">
        <v>519</v>
      </c>
    </row>
    <row r="1852" spans="6:13" ht="12.75">
      <c r="F1852" s="70"/>
      <c r="G1852" s="70"/>
      <c r="H1852" s="70"/>
      <c r="M1852" s="21" t="s">
        <v>519</v>
      </c>
    </row>
    <row r="1853" spans="6:13" ht="12.75">
      <c r="F1853" s="70"/>
      <c r="G1853" s="70"/>
      <c r="H1853" s="70"/>
      <c r="M1853" s="21" t="s">
        <v>519</v>
      </c>
    </row>
    <row r="1854" spans="6:13" ht="12.75">
      <c r="F1854" s="70"/>
      <c r="G1854" s="70"/>
      <c r="H1854" s="70"/>
      <c r="M1854" s="21" t="s">
        <v>519</v>
      </c>
    </row>
    <row r="1855" spans="6:13" ht="12.75">
      <c r="F1855" s="70"/>
      <c r="G1855" s="70"/>
      <c r="H1855" s="70"/>
      <c r="M1855" s="21" t="s">
        <v>519</v>
      </c>
    </row>
    <row r="1856" spans="6:13" ht="12.75">
      <c r="F1856" s="70"/>
      <c r="G1856" s="70"/>
      <c r="H1856" s="70"/>
      <c r="M1856" s="21" t="s">
        <v>519</v>
      </c>
    </row>
    <row r="1857" spans="6:13" ht="12.75">
      <c r="F1857" s="70"/>
      <c r="G1857" s="70"/>
      <c r="H1857" s="70"/>
      <c r="M1857" s="21" t="s">
        <v>519</v>
      </c>
    </row>
    <row r="1858" spans="6:13" ht="12.75">
      <c r="F1858" s="70"/>
      <c r="G1858" s="70"/>
      <c r="H1858" s="70"/>
      <c r="M1858" s="21" t="s">
        <v>519</v>
      </c>
    </row>
    <row r="1859" spans="6:13" ht="12.75">
      <c r="F1859" s="70"/>
      <c r="G1859" s="70"/>
      <c r="H1859" s="70"/>
      <c r="M1859" s="21" t="s">
        <v>519</v>
      </c>
    </row>
    <row r="1860" spans="6:13" ht="12.75">
      <c r="F1860" s="70"/>
      <c r="G1860" s="70"/>
      <c r="H1860" s="70"/>
      <c r="M1860" s="21" t="s">
        <v>519</v>
      </c>
    </row>
    <row r="1861" spans="6:13" ht="12.75">
      <c r="F1861" s="70"/>
      <c r="G1861" s="70"/>
      <c r="H1861" s="70"/>
      <c r="M1861" s="21" t="s">
        <v>519</v>
      </c>
    </row>
    <row r="1862" spans="6:13" ht="12.75">
      <c r="F1862" s="70"/>
      <c r="G1862" s="70"/>
      <c r="H1862" s="70"/>
      <c r="M1862" s="21" t="s">
        <v>519</v>
      </c>
    </row>
    <row r="1863" spans="6:13" ht="12.75">
      <c r="F1863" s="70"/>
      <c r="G1863" s="70"/>
      <c r="H1863" s="70"/>
      <c r="M1863" s="21" t="s">
        <v>519</v>
      </c>
    </row>
    <row r="1864" spans="6:13" ht="12.75">
      <c r="F1864" s="70"/>
      <c r="G1864" s="70"/>
      <c r="H1864" s="70"/>
      <c r="M1864" s="21" t="s">
        <v>519</v>
      </c>
    </row>
    <row r="1865" spans="6:13" ht="12.75">
      <c r="F1865" s="70"/>
      <c r="G1865" s="70"/>
      <c r="H1865" s="70"/>
      <c r="M1865" s="21" t="s">
        <v>519</v>
      </c>
    </row>
    <row r="1866" spans="6:13" ht="12.75">
      <c r="F1866" s="70"/>
      <c r="G1866" s="70"/>
      <c r="H1866" s="70"/>
      <c r="M1866" s="21" t="s">
        <v>519</v>
      </c>
    </row>
    <row r="1867" spans="6:13" ht="12.75">
      <c r="F1867" s="70"/>
      <c r="G1867" s="70"/>
      <c r="H1867" s="70"/>
      <c r="M1867" s="21" t="s">
        <v>519</v>
      </c>
    </row>
    <row r="1868" spans="6:13" ht="12.75">
      <c r="F1868" s="70"/>
      <c r="G1868" s="70"/>
      <c r="H1868" s="70"/>
      <c r="M1868" s="21" t="s">
        <v>519</v>
      </c>
    </row>
    <row r="1869" spans="6:13" ht="12.75">
      <c r="F1869" s="70"/>
      <c r="G1869" s="70"/>
      <c r="H1869" s="70"/>
      <c r="M1869" s="21" t="s">
        <v>519</v>
      </c>
    </row>
    <row r="1870" spans="6:13" ht="12.75">
      <c r="F1870" s="70"/>
      <c r="G1870" s="70"/>
      <c r="H1870" s="70"/>
      <c r="M1870" s="21" t="s">
        <v>519</v>
      </c>
    </row>
    <row r="1871" spans="6:13" ht="12.75">
      <c r="F1871" s="70"/>
      <c r="G1871" s="70"/>
      <c r="H1871" s="70"/>
      <c r="M1871" s="21" t="s">
        <v>519</v>
      </c>
    </row>
    <row r="1872" spans="6:13" ht="12.75">
      <c r="F1872" s="70"/>
      <c r="G1872" s="70"/>
      <c r="H1872" s="70"/>
      <c r="M1872" s="21" t="s">
        <v>519</v>
      </c>
    </row>
    <row r="1873" spans="6:13" ht="12.75">
      <c r="F1873" s="70"/>
      <c r="G1873" s="70"/>
      <c r="H1873" s="70"/>
      <c r="M1873" s="21" t="s">
        <v>519</v>
      </c>
    </row>
    <row r="1874" spans="6:13" ht="12.75">
      <c r="F1874" s="70"/>
      <c r="G1874" s="70"/>
      <c r="H1874" s="70"/>
      <c r="M1874" s="21" t="s">
        <v>519</v>
      </c>
    </row>
    <row r="1875" spans="6:13" ht="12.75">
      <c r="F1875" s="70"/>
      <c r="G1875" s="70"/>
      <c r="H1875" s="70"/>
      <c r="M1875" s="21" t="s">
        <v>519</v>
      </c>
    </row>
    <row r="1876" spans="6:13" ht="12.75">
      <c r="F1876" s="70"/>
      <c r="G1876" s="70"/>
      <c r="H1876" s="70"/>
      <c r="M1876" s="21" t="s">
        <v>519</v>
      </c>
    </row>
    <row r="1877" spans="6:13" ht="12.75">
      <c r="F1877" s="70"/>
      <c r="G1877" s="70"/>
      <c r="H1877" s="70"/>
      <c r="M1877" s="21" t="s">
        <v>519</v>
      </c>
    </row>
    <row r="1878" spans="6:13" ht="12.75">
      <c r="F1878" s="70"/>
      <c r="G1878" s="70"/>
      <c r="H1878" s="70"/>
      <c r="M1878" s="21" t="s">
        <v>519</v>
      </c>
    </row>
    <row r="1879" spans="6:13" ht="12.75">
      <c r="F1879" s="70"/>
      <c r="G1879" s="70"/>
      <c r="H1879" s="70"/>
      <c r="M1879" s="21" t="s">
        <v>519</v>
      </c>
    </row>
    <row r="1880" spans="6:13" ht="12.75">
      <c r="F1880" s="70"/>
      <c r="G1880" s="70"/>
      <c r="H1880" s="70"/>
      <c r="M1880" s="21" t="s">
        <v>519</v>
      </c>
    </row>
    <row r="1881" spans="6:13" ht="12.75">
      <c r="F1881" s="70"/>
      <c r="G1881" s="70"/>
      <c r="H1881" s="70"/>
      <c r="M1881" s="21" t="s">
        <v>519</v>
      </c>
    </row>
    <row r="1882" spans="6:13" ht="12.75">
      <c r="F1882" s="70"/>
      <c r="G1882" s="70"/>
      <c r="H1882" s="70"/>
      <c r="M1882" s="21" t="s">
        <v>519</v>
      </c>
    </row>
    <row r="1883" spans="6:13" ht="12.75">
      <c r="F1883" s="70"/>
      <c r="G1883" s="70"/>
      <c r="H1883" s="70"/>
      <c r="M1883" s="21" t="s">
        <v>519</v>
      </c>
    </row>
    <row r="1884" spans="6:13" ht="12.75">
      <c r="F1884" s="70"/>
      <c r="G1884" s="70"/>
      <c r="H1884" s="70"/>
      <c r="M1884" s="21" t="s">
        <v>519</v>
      </c>
    </row>
    <row r="1885" spans="6:13" ht="12.75">
      <c r="F1885" s="70"/>
      <c r="G1885" s="70"/>
      <c r="H1885" s="70"/>
      <c r="M1885" s="21" t="s">
        <v>519</v>
      </c>
    </row>
    <row r="1886" spans="6:13" ht="12.75">
      <c r="F1886" s="70"/>
      <c r="G1886" s="70"/>
      <c r="H1886" s="70"/>
      <c r="M1886" s="21" t="s">
        <v>519</v>
      </c>
    </row>
    <row r="1887" spans="6:13" ht="12.75">
      <c r="F1887" s="70"/>
      <c r="G1887" s="70"/>
      <c r="H1887" s="70"/>
      <c r="M1887" s="21" t="s">
        <v>519</v>
      </c>
    </row>
    <row r="1888" spans="6:13" ht="12.75">
      <c r="F1888" s="70"/>
      <c r="G1888" s="70"/>
      <c r="H1888" s="70"/>
      <c r="M1888" s="21" t="s">
        <v>519</v>
      </c>
    </row>
    <row r="1889" spans="6:13" ht="12.75">
      <c r="F1889" s="70"/>
      <c r="G1889" s="70"/>
      <c r="H1889" s="70"/>
      <c r="M1889" s="21" t="s">
        <v>519</v>
      </c>
    </row>
    <row r="1890" spans="6:13" ht="12.75">
      <c r="F1890" s="70"/>
      <c r="G1890" s="70"/>
      <c r="H1890" s="70"/>
      <c r="M1890" s="21" t="s">
        <v>519</v>
      </c>
    </row>
    <row r="1891" spans="6:13" ht="12.75">
      <c r="F1891" s="70"/>
      <c r="G1891" s="70"/>
      <c r="H1891" s="70"/>
      <c r="M1891" s="21" t="s">
        <v>519</v>
      </c>
    </row>
    <row r="1892" spans="6:13" ht="12.75">
      <c r="F1892" s="70"/>
      <c r="G1892" s="70"/>
      <c r="H1892" s="70"/>
      <c r="M1892" s="21" t="s">
        <v>519</v>
      </c>
    </row>
    <row r="1893" spans="6:13" ht="12.75">
      <c r="F1893" s="70"/>
      <c r="G1893" s="70"/>
      <c r="H1893" s="70"/>
      <c r="M1893" s="21" t="s">
        <v>519</v>
      </c>
    </row>
    <row r="1894" spans="6:13" ht="12.75">
      <c r="F1894" s="70"/>
      <c r="G1894" s="70"/>
      <c r="H1894" s="70"/>
      <c r="M1894" s="21" t="s">
        <v>519</v>
      </c>
    </row>
    <row r="1895" spans="6:13" ht="12.75">
      <c r="F1895" s="70"/>
      <c r="G1895" s="70"/>
      <c r="H1895" s="70"/>
      <c r="M1895" s="21" t="s">
        <v>519</v>
      </c>
    </row>
    <row r="1896" spans="6:13" ht="12.75">
      <c r="F1896" s="70"/>
      <c r="G1896" s="70"/>
      <c r="H1896" s="70"/>
      <c r="M1896" s="21" t="s">
        <v>519</v>
      </c>
    </row>
    <row r="1897" spans="6:13" ht="12.75">
      <c r="F1897" s="70"/>
      <c r="G1897" s="70"/>
      <c r="H1897" s="70"/>
      <c r="M1897" s="21" t="s">
        <v>519</v>
      </c>
    </row>
    <row r="1898" spans="6:13" ht="12.75">
      <c r="F1898" s="70"/>
      <c r="G1898" s="70"/>
      <c r="H1898" s="70"/>
      <c r="M1898" s="21" t="s">
        <v>519</v>
      </c>
    </row>
    <row r="1899" spans="6:13" ht="12.75">
      <c r="F1899" s="70"/>
      <c r="G1899" s="70"/>
      <c r="H1899" s="70"/>
      <c r="M1899" s="21" t="s">
        <v>519</v>
      </c>
    </row>
    <row r="1900" spans="6:13" ht="12.75">
      <c r="F1900" s="70"/>
      <c r="G1900" s="70"/>
      <c r="H1900" s="70"/>
      <c r="M1900" s="21" t="s">
        <v>519</v>
      </c>
    </row>
    <row r="1901" spans="6:13" ht="12.75">
      <c r="F1901" s="70"/>
      <c r="G1901" s="70"/>
      <c r="H1901" s="70"/>
      <c r="M1901" s="21" t="s">
        <v>519</v>
      </c>
    </row>
    <row r="1902" spans="6:13" ht="12.75">
      <c r="F1902" s="70"/>
      <c r="G1902" s="70"/>
      <c r="H1902" s="70"/>
      <c r="M1902" s="21" t="s">
        <v>519</v>
      </c>
    </row>
    <row r="1903" spans="6:13" ht="12.75">
      <c r="F1903" s="70"/>
      <c r="G1903" s="70"/>
      <c r="H1903" s="70"/>
      <c r="M1903" s="21" t="s">
        <v>519</v>
      </c>
    </row>
    <row r="1904" spans="6:13" ht="12.75">
      <c r="F1904" s="70"/>
      <c r="G1904" s="70"/>
      <c r="H1904" s="70"/>
      <c r="M1904" s="21" t="s">
        <v>519</v>
      </c>
    </row>
    <row r="1905" spans="6:13" ht="12.75">
      <c r="F1905" s="70"/>
      <c r="G1905" s="70"/>
      <c r="H1905" s="70"/>
      <c r="M1905" s="21" t="s">
        <v>519</v>
      </c>
    </row>
    <row r="1906" spans="6:13" ht="12.75">
      <c r="F1906" s="70"/>
      <c r="G1906" s="70"/>
      <c r="H1906" s="70"/>
      <c r="M1906" s="21" t="s">
        <v>519</v>
      </c>
    </row>
    <row r="1907" spans="6:13" ht="12.75">
      <c r="F1907" s="70"/>
      <c r="G1907" s="70"/>
      <c r="H1907" s="70"/>
      <c r="M1907" s="21" t="s">
        <v>519</v>
      </c>
    </row>
    <row r="1908" spans="6:13" ht="12.75">
      <c r="F1908" s="70"/>
      <c r="G1908" s="70"/>
      <c r="H1908" s="70"/>
      <c r="M1908" s="21" t="s">
        <v>519</v>
      </c>
    </row>
    <row r="1909" spans="6:13" ht="12.75">
      <c r="F1909" s="70"/>
      <c r="G1909" s="70"/>
      <c r="H1909" s="70"/>
      <c r="M1909" s="21" t="s">
        <v>519</v>
      </c>
    </row>
    <row r="1910" spans="6:13" ht="12.75">
      <c r="F1910" s="70"/>
      <c r="G1910" s="70"/>
      <c r="H1910" s="70"/>
      <c r="M1910" s="21" t="s">
        <v>519</v>
      </c>
    </row>
    <row r="1911" spans="6:13" ht="12.75">
      <c r="F1911" s="70"/>
      <c r="G1911" s="70"/>
      <c r="H1911" s="70"/>
      <c r="M1911" s="21" t="s">
        <v>519</v>
      </c>
    </row>
    <row r="1912" spans="6:13" ht="12.75">
      <c r="F1912" s="70"/>
      <c r="G1912" s="70"/>
      <c r="H1912" s="70"/>
      <c r="M1912" s="21" t="s">
        <v>519</v>
      </c>
    </row>
    <row r="1913" spans="6:13" ht="12.75">
      <c r="F1913" s="70"/>
      <c r="G1913" s="70"/>
      <c r="H1913" s="70"/>
      <c r="M1913" s="21" t="s">
        <v>519</v>
      </c>
    </row>
    <row r="1914" spans="6:13" ht="12.75">
      <c r="F1914" s="70"/>
      <c r="G1914" s="70"/>
      <c r="H1914" s="70"/>
      <c r="M1914" s="21" t="s">
        <v>519</v>
      </c>
    </row>
    <row r="1915" spans="6:13" ht="12.75">
      <c r="F1915" s="70"/>
      <c r="G1915" s="70"/>
      <c r="H1915" s="70"/>
      <c r="M1915" s="21" t="s">
        <v>519</v>
      </c>
    </row>
    <row r="1916" spans="6:13" ht="12.75">
      <c r="F1916" s="70"/>
      <c r="G1916" s="70"/>
      <c r="H1916" s="70"/>
      <c r="M1916" s="21" t="s">
        <v>519</v>
      </c>
    </row>
    <row r="1917" spans="6:13" ht="12.75">
      <c r="F1917" s="70"/>
      <c r="G1917" s="70"/>
      <c r="H1917" s="70"/>
      <c r="M1917" s="21" t="s">
        <v>519</v>
      </c>
    </row>
    <row r="1918" spans="6:13" ht="12.75">
      <c r="F1918" s="70"/>
      <c r="G1918" s="70"/>
      <c r="H1918" s="70"/>
      <c r="M1918" s="21" t="s">
        <v>519</v>
      </c>
    </row>
    <row r="1919" spans="6:13" ht="12.75">
      <c r="F1919" s="70"/>
      <c r="G1919" s="70"/>
      <c r="H1919" s="70"/>
      <c r="M1919" s="21" t="s">
        <v>519</v>
      </c>
    </row>
    <row r="1920" spans="6:13" ht="12.75">
      <c r="F1920" s="70"/>
      <c r="G1920" s="70"/>
      <c r="H1920" s="70"/>
      <c r="M1920" s="21" t="s">
        <v>519</v>
      </c>
    </row>
    <row r="1921" spans="6:13" ht="12.75">
      <c r="F1921" s="70"/>
      <c r="G1921" s="70"/>
      <c r="H1921" s="70"/>
      <c r="M1921" s="21" t="s">
        <v>519</v>
      </c>
    </row>
    <row r="1922" spans="6:13" ht="12.75">
      <c r="F1922" s="70"/>
      <c r="G1922" s="70"/>
      <c r="H1922" s="70"/>
      <c r="M1922" s="21" t="s">
        <v>519</v>
      </c>
    </row>
    <row r="1923" spans="6:13" ht="12.75">
      <c r="F1923" s="70"/>
      <c r="G1923" s="70"/>
      <c r="H1923" s="70"/>
      <c r="M1923" s="21" t="s">
        <v>519</v>
      </c>
    </row>
    <row r="1924" spans="6:13" ht="12.75">
      <c r="F1924" s="70"/>
      <c r="G1924" s="70"/>
      <c r="H1924" s="70"/>
      <c r="M1924" s="21" t="s">
        <v>519</v>
      </c>
    </row>
    <row r="1925" spans="6:13" ht="12.75">
      <c r="F1925" s="70"/>
      <c r="G1925" s="70"/>
      <c r="H1925" s="70"/>
      <c r="M1925" s="21" t="s">
        <v>519</v>
      </c>
    </row>
    <row r="1926" spans="6:13" ht="12.75">
      <c r="F1926" s="70"/>
      <c r="G1926" s="70"/>
      <c r="H1926" s="70"/>
      <c r="M1926" s="21" t="s">
        <v>519</v>
      </c>
    </row>
    <row r="1927" spans="6:13" ht="12.75">
      <c r="F1927" s="70"/>
      <c r="G1927" s="70"/>
      <c r="H1927" s="70"/>
      <c r="M1927" s="21" t="s">
        <v>519</v>
      </c>
    </row>
    <row r="1928" spans="6:13" ht="12.75">
      <c r="F1928" s="70"/>
      <c r="G1928" s="70"/>
      <c r="H1928" s="70"/>
      <c r="M1928" s="21" t="s">
        <v>519</v>
      </c>
    </row>
    <row r="1929" spans="6:13" ht="12.75">
      <c r="F1929" s="70"/>
      <c r="G1929" s="70"/>
      <c r="H1929" s="70"/>
      <c r="M1929" s="21" t="s">
        <v>519</v>
      </c>
    </row>
    <row r="1930" spans="6:13" ht="12.75">
      <c r="F1930" s="70"/>
      <c r="G1930" s="70"/>
      <c r="H1930" s="70"/>
      <c r="M1930" s="21" t="s">
        <v>519</v>
      </c>
    </row>
    <row r="1931" spans="6:13" ht="12.75">
      <c r="F1931" s="70"/>
      <c r="G1931" s="70"/>
      <c r="H1931" s="70"/>
      <c r="M1931" s="21" t="s">
        <v>519</v>
      </c>
    </row>
    <row r="1932" spans="6:13" ht="12.75">
      <c r="F1932" s="70"/>
      <c r="G1932" s="70"/>
      <c r="H1932" s="70"/>
      <c r="M1932" s="21" t="s">
        <v>519</v>
      </c>
    </row>
    <row r="1933" spans="6:13" ht="12.75">
      <c r="F1933" s="70"/>
      <c r="G1933" s="70"/>
      <c r="H1933" s="70"/>
      <c r="M1933" s="21" t="s">
        <v>519</v>
      </c>
    </row>
    <row r="1934" spans="6:13" ht="12.75">
      <c r="F1934" s="70"/>
      <c r="G1934" s="70"/>
      <c r="H1934" s="70"/>
      <c r="M1934" s="21" t="s">
        <v>519</v>
      </c>
    </row>
    <row r="1935" spans="6:13" ht="12.75">
      <c r="F1935" s="70"/>
      <c r="G1935" s="70"/>
      <c r="H1935" s="70"/>
      <c r="M1935" s="21" t="s">
        <v>519</v>
      </c>
    </row>
    <row r="1936" spans="6:13" ht="12.75">
      <c r="F1936" s="70"/>
      <c r="G1936" s="70"/>
      <c r="H1936" s="70"/>
      <c r="M1936" s="21" t="s">
        <v>519</v>
      </c>
    </row>
    <row r="1937" spans="6:13" ht="12.75">
      <c r="F1937" s="70"/>
      <c r="G1937" s="70"/>
      <c r="H1937" s="70"/>
      <c r="M1937" s="21" t="s">
        <v>519</v>
      </c>
    </row>
    <row r="1938" spans="6:13" ht="12.75">
      <c r="F1938" s="70"/>
      <c r="G1938" s="70"/>
      <c r="H1938" s="70"/>
      <c r="M1938" s="21" t="s">
        <v>519</v>
      </c>
    </row>
    <row r="1939" spans="6:13" ht="12.75">
      <c r="F1939" s="70"/>
      <c r="G1939" s="70"/>
      <c r="H1939" s="70"/>
      <c r="M1939" s="21" t="s">
        <v>519</v>
      </c>
    </row>
    <row r="1940" spans="6:13" ht="12.75">
      <c r="F1940" s="70"/>
      <c r="G1940" s="70"/>
      <c r="H1940" s="70"/>
      <c r="M1940" s="21" t="s">
        <v>519</v>
      </c>
    </row>
    <row r="1941" spans="6:13" ht="12.75">
      <c r="F1941" s="70"/>
      <c r="G1941" s="70"/>
      <c r="H1941" s="70"/>
      <c r="M1941" s="21" t="s">
        <v>519</v>
      </c>
    </row>
    <row r="1942" spans="6:13" ht="12.75">
      <c r="F1942" s="70"/>
      <c r="G1942" s="70"/>
      <c r="H1942" s="70"/>
      <c r="M1942" s="21" t="s">
        <v>519</v>
      </c>
    </row>
    <row r="1943" spans="6:13" ht="12.75">
      <c r="F1943" s="70"/>
      <c r="G1943" s="70"/>
      <c r="H1943" s="70"/>
      <c r="M1943" s="21" t="s">
        <v>519</v>
      </c>
    </row>
    <row r="1944" spans="6:13" ht="12.75">
      <c r="F1944" s="70"/>
      <c r="G1944" s="70"/>
      <c r="H1944" s="70"/>
      <c r="M1944" s="21" t="s">
        <v>519</v>
      </c>
    </row>
    <row r="1945" spans="6:13" ht="12.75">
      <c r="F1945" s="70"/>
      <c r="G1945" s="70"/>
      <c r="H1945" s="70"/>
      <c r="M1945" s="21" t="s">
        <v>519</v>
      </c>
    </row>
    <row r="1946" spans="6:13" ht="12.75">
      <c r="F1946" s="70"/>
      <c r="G1946" s="70"/>
      <c r="H1946" s="70"/>
      <c r="M1946" s="21" t="s">
        <v>519</v>
      </c>
    </row>
    <row r="1947" spans="6:13" ht="12.75">
      <c r="F1947" s="70"/>
      <c r="G1947" s="70"/>
      <c r="H1947" s="70"/>
      <c r="M1947" s="21" t="s">
        <v>519</v>
      </c>
    </row>
    <row r="1948" spans="6:13" ht="12.75">
      <c r="F1948" s="70"/>
      <c r="G1948" s="70"/>
      <c r="H1948" s="70"/>
      <c r="M1948" s="21" t="s">
        <v>519</v>
      </c>
    </row>
    <row r="1949" spans="6:13" ht="12.75">
      <c r="F1949" s="70"/>
      <c r="G1949" s="70"/>
      <c r="H1949" s="70"/>
      <c r="M1949" s="21" t="s">
        <v>519</v>
      </c>
    </row>
    <row r="1950" spans="6:13" ht="12.75">
      <c r="F1950" s="70"/>
      <c r="G1950" s="70"/>
      <c r="H1950" s="70"/>
      <c r="M1950" s="21" t="s">
        <v>519</v>
      </c>
    </row>
    <row r="1951" spans="6:13" ht="12.75">
      <c r="F1951" s="70"/>
      <c r="G1951" s="70"/>
      <c r="H1951" s="70"/>
      <c r="M1951" s="21" t="s">
        <v>519</v>
      </c>
    </row>
    <row r="1952" spans="6:13" ht="12.75">
      <c r="F1952" s="70"/>
      <c r="G1952" s="70"/>
      <c r="H1952" s="70"/>
      <c r="M1952" s="21" t="s">
        <v>519</v>
      </c>
    </row>
    <row r="1953" spans="6:13" ht="12.75">
      <c r="F1953" s="70"/>
      <c r="G1953" s="70"/>
      <c r="H1953" s="70"/>
      <c r="M1953" s="21" t="s">
        <v>519</v>
      </c>
    </row>
    <row r="1954" spans="6:13" ht="12.75">
      <c r="F1954" s="70"/>
      <c r="G1954" s="70"/>
      <c r="H1954" s="70"/>
      <c r="M1954" s="21" t="s">
        <v>519</v>
      </c>
    </row>
    <row r="1955" spans="6:13" ht="12.75">
      <c r="F1955" s="70"/>
      <c r="G1955" s="70"/>
      <c r="H1955" s="70"/>
      <c r="M1955" s="21" t="s">
        <v>519</v>
      </c>
    </row>
    <row r="1956" spans="6:13" ht="12.75">
      <c r="F1956" s="70"/>
      <c r="G1956" s="70"/>
      <c r="H1956" s="70"/>
      <c r="M1956" s="21" t="s">
        <v>519</v>
      </c>
    </row>
    <row r="1957" spans="6:13" ht="12.75">
      <c r="F1957" s="70"/>
      <c r="G1957" s="70"/>
      <c r="H1957" s="70"/>
      <c r="M1957" s="21" t="s">
        <v>519</v>
      </c>
    </row>
    <row r="1958" spans="6:13" ht="12.75">
      <c r="F1958" s="70"/>
      <c r="G1958" s="70"/>
      <c r="H1958" s="70"/>
      <c r="M1958" s="21" t="s">
        <v>519</v>
      </c>
    </row>
    <row r="1959" spans="6:13" ht="12.75">
      <c r="F1959" s="70"/>
      <c r="G1959" s="70"/>
      <c r="H1959" s="70"/>
      <c r="M1959" s="21" t="s">
        <v>519</v>
      </c>
    </row>
    <row r="1960" spans="6:13" ht="12.75">
      <c r="F1960" s="70"/>
      <c r="G1960" s="70"/>
      <c r="H1960" s="70"/>
      <c r="M1960" s="21" t="s">
        <v>519</v>
      </c>
    </row>
    <row r="1961" spans="6:13" ht="12.75">
      <c r="F1961" s="70"/>
      <c r="G1961" s="70"/>
      <c r="H1961" s="70"/>
      <c r="M1961" s="21" t="s">
        <v>519</v>
      </c>
    </row>
    <row r="1962" spans="6:13" ht="12.75">
      <c r="F1962" s="70"/>
      <c r="G1962" s="70"/>
      <c r="H1962" s="70"/>
      <c r="M1962" s="21" t="s">
        <v>519</v>
      </c>
    </row>
    <row r="1963" spans="6:13" ht="12.75">
      <c r="F1963" s="70"/>
      <c r="G1963" s="70"/>
      <c r="H1963" s="70"/>
      <c r="M1963" s="21" t="s">
        <v>519</v>
      </c>
    </row>
    <row r="1964" spans="6:13" ht="12.75">
      <c r="F1964" s="70"/>
      <c r="G1964" s="70"/>
      <c r="H1964" s="70"/>
      <c r="M1964" s="21" t="s">
        <v>519</v>
      </c>
    </row>
    <row r="1965" spans="6:13" ht="12.75">
      <c r="F1965" s="70"/>
      <c r="G1965" s="70"/>
      <c r="H1965" s="70"/>
      <c r="M1965" s="21" t="s">
        <v>519</v>
      </c>
    </row>
    <row r="1966" spans="6:13" ht="12.75">
      <c r="F1966" s="70"/>
      <c r="G1966" s="70"/>
      <c r="H1966" s="70"/>
      <c r="M1966" s="21" t="s">
        <v>519</v>
      </c>
    </row>
    <row r="1967" spans="6:13" ht="12.75">
      <c r="F1967" s="70"/>
      <c r="G1967" s="70"/>
      <c r="H1967" s="70"/>
      <c r="M1967" s="21" t="s">
        <v>519</v>
      </c>
    </row>
    <row r="1968" spans="6:13" ht="12.75">
      <c r="F1968" s="70"/>
      <c r="G1968" s="70"/>
      <c r="H1968" s="70"/>
      <c r="M1968" s="21" t="s">
        <v>519</v>
      </c>
    </row>
  </sheetData>
  <sheetProtection selectLockedCells="1" selectUnlockedCells="1"/>
  <hyperlinks>
    <hyperlink ref="O334" r:id="rId1" display="http://goo.gl/maps/hcO3g"/>
    <hyperlink ref="O383" r:id="rId2" display="http://goo.gl/maps/Ix9vj"/>
  </hyperlinks>
  <printOptions/>
  <pageMargins left="0.7479166666666667" right="0.7479166666666667" top="0.9840277777777777" bottom="0.9840277777777777" header="0.5118055555555555" footer="0.5118055555555555"/>
  <pageSetup horizontalDpi="300" verticalDpi="300" orientation="portrait" paperSize="9"/>
  <legacyDrawing r:id="rId3"/>
</worksheet>
</file>

<file path=xl/worksheets/sheet2.xml><?xml version="1.0" encoding="utf-8"?>
<worksheet xmlns="http://schemas.openxmlformats.org/spreadsheetml/2006/main" xmlns:r="http://schemas.openxmlformats.org/officeDocument/2006/relationships">
  <sheetPr codeName="Tabelle2"/>
  <dimension ref="A1:S48"/>
  <sheetViews>
    <sheetView zoomScale="95" zoomScaleNormal="95" workbookViewId="0" topLeftCell="A1">
      <selection activeCell="J30" sqref="J30"/>
    </sheetView>
  </sheetViews>
  <sheetFormatPr defaultColWidth="11.421875" defaultRowHeight="12.75" customHeight="1"/>
  <cols>
    <col min="2" max="2" width="13.421875" style="0" customWidth="1"/>
    <col min="3" max="5" width="7.28125" style="0" customWidth="1"/>
    <col min="6" max="8" width="7.28125" style="33" customWidth="1"/>
    <col min="9" max="11" width="7.28125" style="0" customWidth="1"/>
    <col min="12" max="12" width="7.28125" style="74" customWidth="1"/>
    <col min="13" max="13" width="7.28125" style="0" customWidth="1"/>
    <col min="14" max="14" width="12.7109375" style="0" customWidth="1"/>
    <col min="15" max="15" width="7.421875" style="0" customWidth="1"/>
    <col min="16" max="16" width="12.140625" style="0" customWidth="1"/>
  </cols>
  <sheetData>
    <row r="1" spans="6:17" s="75" customFormat="1" ht="12.75" customHeight="1">
      <c r="F1" s="76"/>
      <c r="G1" s="76"/>
      <c r="H1" s="76"/>
      <c r="J1" s="77"/>
      <c r="K1" s="77"/>
      <c r="L1" s="78"/>
      <c r="M1" s="79" t="s">
        <v>895</v>
      </c>
      <c r="N1" s="77" t="s">
        <v>896</v>
      </c>
      <c r="O1" s="77" t="s">
        <v>839</v>
      </c>
      <c r="P1" s="77" t="s">
        <v>926</v>
      </c>
      <c r="Q1" s="77" t="s">
        <v>897</v>
      </c>
    </row>
    <row r="2" spans="1:17" s="13" customFormat="1" ht="12.75" customHeight="1">
      <c r="A2" s="80" t="s">
        <v>898</v>
      </c>
      <c r="B2" s="80"/>
      <c r="C2" s="81" t="s">
        <v>899</v>
      </c>
      <c r="D2" s="81" t="s">
        <v>900</v>
      </c>
      <c r="E2" s="81"/>
      <c r="F2" s="82"/>
      <c r="G2" s="82">
        <f>COUNTIF(H25:H388,"B")</f>
        <v>8</v>
      </c>
      <c r="H2" s="11"/>
      <c r="J2" s="83"/>
      <c r="K2" s="84"/>
      <c r="L2" s="84"/>
      <c r="M2" s="85" t="s">
        <v>901</v>
      </c>
      <c r="N2" s="13">
        <f>SUMPRODUCT((D25:D86="A")*(E25:E86="k"))</f>
        <v>12</v>
      </c>
      <c r="O2" s="11">
        <f>SUMPRODUCT((D25:D86="A")*(E25:E86="r"))</f>
        <v>4</v>
      </c>
      <c r="P2" s="11">
        <f>SUMPRODUCT((D25:D86="A")*(E25:E86="?"))</f>
        <v>2</v>
      </c>
      <c r="Q2" s="13">
        <f>SUM(N2:P2)</f>
        <v>18</v>
      </c>
    </row>
    <row r="3" spans="1:17" s="13" customFormat="1" ht="12.75" customHeight="1">
      <c r="A3" s="11"/>
      <c r="C3" s="81" t="s">
        <v>902</v>
      </c>
      <c r="D3" s="82" t="s">
        <v>787</v>
      </c>
      <c r="E3" s="86"/>
      <c r="F3" s="82"/>
      <c r="G3" s="82">
        <f>COUNTIF(H25:H388,"K")</f>
        <v>12</v>
      </c>
      <c r="H3" s="11"/>
      <c r="J3" s="83"/>
      <c r="K3" s="83"/>
      <c r="L3" s="84"/>
      <c r="M3" s="85" t="s">
        <v>788</v>
      </c>
      <c r="N3" s="11">
        <f>SUMPRODUCT((D25:D86="I")*(E25:E86="k"))</f>
        <v>2</v>
      </c>
      <c r="O3" s="11">
        <f>SUMPRODUCT((D25:D86="i")*(E25:E86="r"))</f>
        <v>0</v>
      </c>
      <c r="P3" s="11">
        <f>SUMPRODUCT((D25:D86="i")*(E25:E86="?"))</f>
        <v>0</v>
      </c>
      <c r="Q3" s="13">
        <f>SUM(N3:P3)</f>
        <v>2</v>
      </c>
    </row>
    <row r="4" spans="1:19" s="13" customFormat="1" ht="12.75" customHeight="1">
      <c r="A4" s="11"/>
      <c r="C4" s="81" t="s">
        <v>789</v>
      </c>
      <c r="D4" s="82" t="s">
        <v>790</v>
      </c>
      <c r="E4" s="81"/>
      <c r="F4" s="82"/>
      <c r="G4" s="82">
        <f>COUNTIF(H25:H388,"V")</f>
        <v>0</v>
      </c>
      <c r="H4" s="11"/>
      <c r="J4" s="83"/>
      <c r="K4" s="84"/>
      <c r="L4" s="84"/>
      <c r="M4" s="85" t="s">
        <v>791</v>
      </c>
      <c r="N4" s="11">
        <f>SUMPRODUCT((D25:D86="G")*(E25:E86="k"))</f>
        <v>0</v>
      </c>
      <c r="O4" s="11">
        <f>SUMPRODUCT((D25:D86="g")*(E25:E86="r"))</f>
        <v>3</v>
      </c>
      <c r="P4" s="11">
        <f>SUMPRODUCT((D25:D86="G")*(E25:E86="?"))</f>
        <v>0</v>
      </c>
      <c r="Q4" s="13">
        <f>SUM(N4:P4)</f>
        <v>3</v>
      </c>
      <c r="S4"/>
    </row>
    <row r="5" spans="1:19" s="13" customFormat="1" ht="12.75" customHeight="1">
      <c r="A5" s="76"/>
      <c r="B5" s="75"/>
      <c r="C5" s="87" t="s">
        <v>792</v>
      </c>
      <c r="D5" s="87" t="s">
        <v>793</v>
      </c>
      <c r="E5" s="88"/>
      <c r="F5" s="87"/>
      <c r="G5" s="87">
        <f>COUNTIF(H25:H388,"N")</f>
        <v>3</v>
      </c>
      <c r="H5" s="11"/>
      <c r="J5" s="89"/>
      <c r="K5" s="89"/>
      <c r="L5" s="90"/>
      <c r="M5" s="91" t="s">
        <v>794</v>
      </c>
      <c r="N5" s="92">
        <f>SUM(N2:N4)</f>
        <v>14</v>
      </c>
      <c r="O5" s="92">
        <f>SUM(O2:O4)</f>
        <v>7</v>
      </c>
      <c r="P5" s="92">
        <f>SUM(P2:P4)</f>
        <v>2</v>
      </c>
      <c r="Q5" s="93">
        <f>SUM(Q2:Q4)</f>
        <v>23</v>
      </c>
      <c r="S5"/>
    </row>
    <row r="6" spans="1:19" s="13" customFormat="1" ht="12.75" customHeight="1">
      <c r="A6" s="94" t="s">
        <v>795</v>
      </c>
      <c r="B6" s="94"/>
      <c r="C6" s="13" t="s">
        <v>796</v>
      </c>
      <c r="D6" s="13" t="s">
        <v>797</v>
      </c>
      <c r="E6" s="95"/>
      <c r="F6" s="11"/>
      <c r="G6" s="11">
        <f>COUNTIF(F25:F388,"Z")</f>
        <v>4</v>
      </c>
      <c r="H6" s="11"/>
      <c r="L6" s="95"/>
      <c r="N6" s="11"/>
      <c r="O6" s="11"/>
      <c r="P6" s="11"/>
      <c r="S6"/>
    </row>
    <row r="7" spans="1:19" s="13" customFormat="1" ht="12.75" customHeight="1">
      <c r="A7" s="11"/>
      <c r="C7" s="13" t="s">
        <v>798</v>
      </c>
      <c r="D7" s="13" t="s">
        <v>799</v>
      </c>
      <c r="E7" s="95"/>
      <c r="F7" s="11"/>
      <c r="G7" s="11">
        <f>COUNTIF(F25:F388,"F")</f>
        <v>3</v>
      </c>
      <c r="H7" s="11"/>
      <c r="J7" s="96"/>
      <c r="K7" s="96"/>
      <c r="L7" s="96"/>
      <c r="M7" s="96" t="s">
        <v>800</v>
      </c>
      <c r="N7" s="96" t="s">
        <v>520</v>
      </c>
      <c r="O7" s="96" t="s">
        <v>521</v>
      </c>
      <c r="P7" s="96" t="s">
        <v>926</v>
      </c>
      <c r="Q7" s="96"/>
      <c r="S7"/>
    </row>
    <row r="8" spans="1:19" s="13" customFormat="1" ht="12.75" customHeight="1">
      <c r="A8" s="76"/>
      <c r="B8" s="75"/>
      <c r="C8" s="75" t="s">
        <v>801</v>
      </c>
      <c r="D8" s="75" t="s">
        <v>802</v>
      </c>
      <c r="E8" s="97"/>
      <c r="F8" s="76"/>
      <c r="G8" s="76">
        <f>COUNTIF(F25:F388,"o")</f>
        <v>15</v>
      </c>
      <c r="H8" s="11"/>
      <c r="J8" s="83"/>
      <c r="K8" s="83"/>
      <c r="L8" s="84"/>
      <c r="M8" s="85" t="s">
        <v>803</v>
      </c>
      <c r="N8" s="13">
        <f>SUMPRODUCT((D25:D92="A")*(J25:J92="h"))</f>
        <v>9</v>
      </c>
      <c r="O8" s="11">
        <f>SUMPRODUCT((D25:D92="i")*(J25:J92="h"))</f>
        <v>2</v>
      </c>
      <c r="P8" s="11">
        <f>SUMPRODUCT((D25:D92="A")*(J25:J92=""))</f>
        <v>1</v>
      </c>
      <c r="S8"/>
    </row>
    <row r="9" spans="1:19" s="13" customFormat="1" ht="12.75" customHeight="1">
      <c r="A9" s="98" t="s">
        <v>804</v>
      </c>
      <c r="B9" s="98"/>
      <c r="C9" s="82" t="s">
        <v>805</v>
      </c>
      <c r="D9" s="82" t="s">
        <v>806</v>
      </c>
      <c r="E9" s="86"/>
      <c r="F9" s="82"/>
      <c r="G9" s="82">
        <f>COUNTIF(G25:G388,"R")</f>
        <v>13</v>
      </c>
      <c r="H9" s="11"/>
      <c r="J9" s="89"/>
      <c r="K9" s="89"/>
      <c r="L9" s="90"/>
      <c r="M9" s="91" t="s">
        <v>807</v>
      </c>
      <c r="N9" s="92">
        <f>SUMPRODUCT((D25:D92="A")*(J25:J92="d"))</f>
        <v>8</v>
      </c>
      <c r="O9" s="92">
        <f>SUMPRODUCT((D25:D92="i")*(J25:J92="D"))</f>
        <v>0</v>
      </c>
      <c r="P9" s="92">
        <f>SUMPRODUCT((D25:D92="i")*(J25:J92=""))</f>
        <v>0</v>
      </c>
      <c r="Q9" s="99"/>
      <c r="S9"/>
    </row>
    <row r="10" spans="1:19" s="13" customFormat="1" ht="12.75" customHeight="1">
      <c r="A10" s="11"/>
      <c r="C10" s="82" t="s">
        <v>808</v>
      </c>
      <c r="D10" s="82" t="s">
        <v>809</v>
      </c>
      <c r="E10" s="86"/>
      <c r="F10" s="82"/>
      <c r="G10" s="82">
        <f>COUNTIF(G25:G388,"S")</f>
        <v>3</v>
      </c>
      <c r="H10" s="11"/>
      <c r="I10" s="11"/>
      <c r="J10" s="11"/>
      <c r="K10" s="11"/>
      <c r="N10" s="11"/>
      <c r="O10" s="11"/>
      <c r="P10" s="11"/>
      <c r="S10"/>
    </row>
    <row r="11" spans="1:19" s="13" customFormat="1" ht="12.75" customHeight="1">
      <c r="A11" s="11"/>
      <c r="C11" s="82" t="s">
        <v>810</v>
      </c>
      <c r="D11" s="82" t="s">
        <v>811</v>
      </c>
      <c r="E11" s="86"/>
      <c r="F11" s="82"/>
      <c r="G11" s="82">
        <f>COUNTIF(G25:G388,"L")</f>
        <v>5</v>
      </c>
      <c r="H11" s="11"/>
      <c r="I11" s="11"/>
      <c r="J11" s="100"/>
      <c r="K11" s="100"/>
      <c r="L11" s="100"/>
      <c r="M11" s="101" t="s">
        <v>939</v>
      </c>
      <c r="N11" s="100" t="s">
        <v>683</v>
      </c>
      <c r="O11" s="101"/>
      <c r="P11" s="101" t="s">
        <v>812</v>
      </c>
      <c r="Q11" s="101"/>
      <c r="S11"/>
    </row>
    <row r="12" spans="1:19" s="13" customFormat="1" ht="12.75" customHeight="1">
      <c r="A12" s="76"/>
      <c r="B12" s="75"/>
      <c r="C12" s="87" t="s">
        <v>813</v>
      </c>
      <c r="D12" s="87" t="s">
        <v>926</v>
      </c>
      <c r="E12" s="88"/>
      <c r="F12" s="87"/>
      <c r="G12" s="87">
        <f>COUNTIF(G25:G388,"U")</f>
        <v>2</v>
      </c>
      <c r="H12" s="11"/>
      <c r="J12" s="83"/>
      <c r="K12" s="83"/>
      <c r="L12" s="84"/>
      <c r="M12" s="85" t="s">
        <v>900</v>
      </c>
      <c r="N12" s="13">
        <f>SUMPRODUCT((H25:H86="b")*(I25:I86="p"))</f>
        <v>6</v>
      </c>
      <c r="P12" s="13">
        <f>SUMPRODUCT((H25:H86="b")*(I25:I86="l"))</f>
        <v>2</v>
      </c>
      <c r="S12"/>
    </row>
    <row r="13" spans="1:19" s="13" customFormat="1" ht="12.75" customHeight="1">
      <c r="A13" s="102" t="s">
        <v>814</v>
      </c>
      <c r="B13" s="102"/>
      <c r="C13" s="11" t="s">
        <v>815</v>
      </c>
      <c r="D13" s="11" t="s">
        <v>816</v>
      </c>
      <c r="E13" s="95"/>
      <c r="F13" s="11"/>
      <c r="G13" s="11">
        <f>COUNTIF(D25:D388,"I")</f>
        <v>2</v>
      </c>
      <c r="H13" s="11"/>
      <c r="J13" s="83"/>
      <c r="K13" s="83"/>
      <c r="L13" s="84"/>
      <c r="M13" s="85" t="s">
        <v>817</v>
      </c>
      <c r="N13" s="13">
        <f>SUMPRODUCT((H25:H86="K")*(I25:I86="p"))</f>
        <v>9</v>
      </c>
      <c r="P13" s="13">
        <f>SUMPRODUCT((H25:H86="k")*(I25:I86="l"))</f>
        <v>3</v>
      </c>
      <c r="S13"/>
    </row>
    <row r="14" spans="1:19" s="13" customFormat="1" ht="12.75" customHeight="1">
      <c r="A14" s="11"/>
      <c r="C14" s="11" t="s">
        <v>818</v>
      </c>
      <c r="D14" s="11" t="s">
        <v>791</v>
      </c>
      <c r="E14" s="95"/>
      <c r="F14" s="11"/>
      <c r="G14" s="11">
        <f>COUNTIF(D25:D388,"G")</f>
        <v>3</v>
      </c>
      <c r="H14" s="11"/>
      <c r="J14" s="83"/>
      <c r="K14" s="83"/>
      <c r="L14" s="84"/>
      <c r="M14" s="85" t="s">
        <v>819</v>
      </c>
      <c r="N14" s="13">
        <f>SUMPRODUCT((H25:H86="V")*(I25:I86="p"))</f>
        <v>0</v>
      </c>
      <c r="P14" s="13">
        <f>SUMPRODUCT((H25:H86="v")*(I25:I86="l"))</f>
        <v>0</v>
      </c>
      <c r="S14"/>
    </row>
    <row r="15" spans="1:19" s="13" customFormat="1" ht="12.75" customHeight="1">
      <c r="A15" s="76"/>
      <c r="B15" s="75"/>
      <c r="C15" s="76" t="s">
        <v>820</v>
      </c>
      <c r="D15" s="76" t="s">
        <v>520</v>
      </c>
      <c r="E15" s="97"/>
      <c r="F15" s="76"/>
      <c r="G15" s="76">
        <f>COUNTIF(D25:D388,"A")</f>
        <v>18</v>
      </c>
      <c r="H15" s="11"/>
      <c r="J15" s="89"/>
      <c r="K15" s="89"/>
      <c r="L15" s="90"/>
      <c r="M15" s="91" t="s">
        <v>793</v>
      </c>
      <c r="N15" s="40">
        <f>SUMPRODUCT((H25:H86="n")*(I25:I86="p"))</f>
        <v>1</v>
      </c>
      <c r="O15" s="40"/>
      <c r="P15" s="40">
        <f>SUMPRODUCT((H25:H86="n")*(I25:I86="l"))</f>
        <v>2</v>
      </c>
      <c r="Q15" s="99"/>
      <c r="S15"/>
    </row>
    <row r="16" spans="1:19" s="13" customFormat="1" ht="12.75" customHeight="1">
      <c r="A16" s="103" t="s">
        <v>821</v>
      </c>
      <c r="B16" s="103"/>
      <c r="C16" s="81" t="s">
        <v>822</v>
      </c>
      <c r="D16" s="82" t="s">
        <v>823</v>
      </c>
      <c r="E16" s="86"/>
      <c r="F16" s="82"/>
      <c r="G16" s="82">
        <f>COUNTIF(J25:J388,"h")</f>
        <v>14</v>
      </c>
      <c r="H16" s="11"/>
      <c r="L16" s="95"/>
      <c r="S16"/>
    </row>
    <row r="17" spans="1:19" s="13" customFormat="1" ht="12.75" customHeight="1">
      <c r="A17" s="76"/>
      <c r="B17" s="75"/>
      <c r="C17" s="87" t="s">
        <v>824</v>
      </c>
      <c r="D17" s="87" t="s">
        <v>825</v>
      </c>
      <c r="E17" s="88"/>
      <c r="F17" s="87"/>
      <c r="G17" s="87">
        <f>COUNTIF(J25:J388,"d")</f>
        <v>8</v>
      </c>
      <c r="H17" s="11"/>
      <c r="J17" s="104"/>
      <c r="K17" s="104"/>
      <c r="L17" s="104"/>
      <c r="M17" s="104" t="s">
        <v>826</v>
      </c>
      <c r="N17" s="104" t="s">
        <v>806</v>
      </c>
      <c r="O17" s="104" t="s">
        <v>827</v>
      </c>
      <c r="P17" s="104" t="s">
        <v>828</v>
      </c>
      <c r="Q17" s="104" t="s">
        <v>926</v>
      </c>
      <c r="S17"/>
    </row>
    <row r="18" spans="1:19" s="13" customFormat="1" ht="12.75" customHeight="1">
      <c r="A18" s="105" t="s">
        <v>939</v>
      </c>
      <c r="B18" s="105"/>
      <c r="C18" s="11" t="s">
        <v>829</v>
      </c>
      <c r="D18" s="11" t="s">
        <v>683</v>
      </c>
      <c r="E18" s="95"/>
      <c r="F18" s="11"/>
      <c r="G18" s="11">
        <f>COUNTIF(I25:I388,"p")</f>
        <v>16</v>
      </c>
      <c r="H18" s="11"/>
      <c r="J18" s="83"/>
      <c r="K18" s="83"/>
      <c r="L18" s="84"/>
      <c r="M18" s="85" t="s">
        <v>683</v>
      </c>
      <c r="N18" s="13">
        <f>SUMPRODUCT((G25:G86="r")*(I25:I86="p"))</f>
        <v>11</v>
      </c>
      <c r="O18" s="13">
        <f>SUMPRODUCT((G25:G86="s")*(I25:I86="p"))</f>
        <v>1</v>
      </c>
      <c r="P18" s="13">
        <f>SUMPRODUCT((G25:G86="l")*(I25:I86="p"))</f>
        <v>2</v>
      </c>
      <c r="Q18" s="11">
        <f>SUMPRODUCT((G25:G86="u")*(I25:I86="p"))</f>
        <v>2</v>
      </c>
      <c r="S18"/>
    </row>
    <row r="19" spans="1:19" s="13" customFormat="1" ht="12.75" customHeight="1">
      <c r="A19" s="76"/>
      <c r="B19" s="75"/>
      <c r="C19" s="76" t="s">
        <v>810</v>
      </c>
      <c r="D19" s="76" t="s">
        <v>830</v>
      </c>
      <c r="E19" s="97"/>
      <c r="F19" s="76"/>
      <c r="G19" s="76">
        <f>COUNTIF(I25:I388,"l")</f>
        <v>7</v>
      </c>
      <c r="H19" s="11"/>
      <c r="J19" s="83"/>
      <c r="K19" s="83"/>
      <c r="L19" s="84"/>
      <c r="M19" s="85" t="s">
        <v>812</v>
      </c>
      <c r="N19" s="13">
        <f>SUMPRODUCT((G25:G86="r")*(I25:I86="l"))</f>
        <v>2</v>
      </c>
      <c r="O19" s="13">
        <f>SUMPRODUCT((G25:G86="s")*(I25:I86="l"))</f>
        <v>2</v>
      </c>
      <c r="P19" s="13">
        <f>SUMPRODUCT((G25:G86="l")*(I25:I86="l"))</f>
        <v>3</v>
      </c>
      <c r="Q19" s="11">
        <f>SUMPRODUCT((G25:G86="u")*(I25:I86="l"))</f>
        <v>0</v>
      </c>
      <c r="S19"/>
    </row>
    <row r="20" spans="1:17" ht="12.75" customHeight="1">
      <c r="A20" s="33"/>
      <c r="C20" s="11"/>
      <c r="D20" s="11"/>
      <c r="E20" s="95"/>
      <c r="J20" s="93"/>
      <c r="K20" s="93"/>
      <c r="L20" s="90"/>
      <c r="M20" s="91" t="s">
        <v>897</v>
      </c>
      <c r="N20" s="40">
        <f>SUM(N18:N19)</f>
        <v>13</v>
      </c>
      <c r="O20" s="40">
        <f>SUM(O18:O19)</f>
        <v>3</v>
      </c>
      <c r="P20" s="40">
        <f>SUM(P18:P19)</f>
        <v>5</v>
      </c>
      <c r="Q20" s="40">
        <f>SUM(Q18:Q19)</f>
        <v>2</v>
      </c>
    </row>
    <row r="21" spans="1:13" ht="12.75" customHeight="1">
      <c r="A21" s="33"/>
      <c r="B21" s="21"/>
      <c r="C21" s="11"/>
      <c r="D21" s="11"/>
      <c r="E21" s="106"/>
      <c r="I21" s="21"/>
      <c r="J21" s="21"/>
      <c r="K21" s="21"/>
      <c r="L21" s="107"/>
      <c r="M21" s="108"/>
    </row>
    <row r="22" spans="1:13" ht="12.75" customHeight="1">
      <c r="A22" s="33"/>
      <c r="B22" s="21"/>
      <c r="C22" s="11"/>
      <c r="D22" s="11"/>
      <c r="E22" s="106"/>
      <c r="I22" s="21"/>
      <c r="J22" s="21"/>
      <c r="K22" s="21"/>
      <c r="L22" s="107"/>
      <c r="M22" s="108"/>
    </row>
    <row r="23" spans="6:12" ht="12.75" customHeight="1">
      <c r="F23"/>
      <c r="G23"/>
      <c r="H23"/>
      <c r="L23"/>
    </row>
    <row r="24" spans="1:18" ht="12.75" customHeight="1">
      <c r="A24" t="s">
        <v>930</v>
      </c>
      <c r="B24" t="s">
        <v>931</v>
      </c>
      <c r="C24" s="11" t="s">
        <v>932</v>
      </c>
      <c r="D24" s="109" t="s">
        <v>814</v>
      </c>
      <c r="E24" s="110" t="s">
        <v>895</v>
      </c>
      <c r="F24" s="111" t="s">
        <v>795</v>
      </c>
      <c r="G24" s="104" t="s">
        <v>826</v>
      </c>
      <c r="H24" s="101" t="s">
        <v>898</v>
      </c>
      <c r="I24" s="112" t="s">
        <v>939</v>
      </c>
      <c r="J24" s="96" t="s">
        <v>821</v>
      </c>
      <c r="K24" s="74" t="s">
        <v>831</v>
      </c>
      <c r="L24" s="55" t="s">
        <v>934</v>
      </c>
      <c r="M24" t="s">
        <v>940</v>
      </c>
      <c r="N24" t="s">
        <v>832</v>
      </c>
      <c r="O24" t="s">
        <v>941</v>
      </c>
      <c r="P24" t="s">
        <v>833</v>
      </c>
      <c r="Q24" t="s">
        <v>545</v>
      </c>
      <c r="R24" t="s">
        <v>546</v>
      </c>
    </row>
    <row r="25" spans="1:18" ht="12.75" customHeight="1">
      <c r="A25" s="54">
        <v>41665</v>
      </c>
      <c r="B25" s="55" t="s">
        <v>701</v>
      </c>
      <c r="C25" s="62" t="s">
        <v>702</v>
      </c>
      <c r="D25" s="119" t="s">
        <v>820</v>
      </c>
      <c r="E25" s="120" t="s">
        <v>325</v>
      </c>
      <c r="F25" s="121" t="s">
        <v>796</v>
      </c>
      <c r="G25" s="122" t="s">
        <v>805</v>
      </c>
      <c r="H25" s="114" t="s">
        <v>902</v>
      </c>
      <c r="I25" s="115" t="s">
        <v>829</v>
      </c>
      <c r="J25" s="57"/>
      <c r="K25" t="s">
        <v>879</v>
      </c>
      <c r="L25" s="57" t="s">
        <v>519</v>
      </c>
      <c r="M25" s="55" t="s">
        <v>704</v>
      </c>
      <c r="N25" s="118" t="str">
        <f aca="true" t="shared" si="0" ref="N25:N48">HYPERLINK(M25)</f>
        <v>http://www.rhein-zeitung.de/region/dpa-landesdienst_artikel,-14-Jaehrige-Radfahrerin-stirbt-nach-Verkehrsunfall-_arid,1098630.html</v>
      </c>
      <c r="O25" t="s">
        <v>880</v>
      </c>
      <c r="P25" s="118" t="str">
        <f aca="true" t="shared" si="1" ref="P25:P48">HYPERLINK(O25)</f>
        <v>https://goo.gl/maps/akzAc</v>
      </c>
      <c r="Q25" t="s">
        <v>519</v>
      </c>
      <c r="R25" s="156"/>
    </row>
    <row r="26" spans="1:18" ht="12.75" customHeight="1">
      <c r="A26" s="63">
        <v>41667</v>
      </c>
      <c r="B26" s="55" t="s">
        <v>708</v>
      </c>
      <c r="C26" s="62" t="s">
        <v>702</v>
      </c>
      <c r="D26" s="113" t="s">
        <v>820</v>
      </c>
      <c r="E26" s="129" t="s">
        <v>996</v>
      </c>
      <c r="F26" s="57"/>
      <c r="G26" s="131" t="s">
        <v>810</v>
      </c>
      <c r="H26" s="123" t="s">
        <v>899</v>
      </c>
      <c r="I26" s="115" t="s">
        <v>829</v>
      </c>
      <c r="J26" s="125" t="s">
        <v>824</v>
      </c>
      <c r="K26" t="s">
        <v>997</v>
      </c>
      <c r="L26" s="55" t="s">
        <v>998</v>
      </c>
      <c r="M26" s="55" t="s">
        <v>710</v>
      </c>
      <c r="N26" s="118" t="str">
        <f t="shared" si="0"/>
        <v>http://sondershausen.thueringer-allgemeine.de/web/lokal/leben/blaulicht/detail/-/specific/Radfahrer-stirbt-nach-Unfall-bei-Gundersleben-1897080721</v>
      </c>
      <c r="O26" s="21" t="s">
        <v>999</v>
      </c>
      <c r="P26" s="118" t="str">
        <f t="shared" si="1"/>
        <v>https://maps.google.de/maps?q=gundersleben&amp;hl=de&amp;ll=51.295256,10.757192&amp;spn=0.003837,0.010568&amp;sll=51.295605,10.757117&amp;sspn=0.01535,0.042272&amp;t=h&amp;hnear=Gundersleben&amp;z=17</v>
      </c>
      <c r="Q26">
        <v>5900</v>
      </c>
      <c r="R26" s="156">
        <v>10</v>
      </c>
    </row>
    <row r="27" spans="1:18" ht="12.75" customHeight="1">
      <c r="A27" s="64">
        <v>41690</v>
      </c>
      <c r="B27" s="65" t="s">
        <v>1021</v>
      </c>
      <c r="C27" s="62" t="s">
        <v>702</v>
      </c>
      <c r="D27" s="113" t="s">
        <v>820</v>
      </c>
      <c r="E27" s="120" t="s">
        <v>325</v>
      </c>
      <c r="F27" s="66" t="s">
        <v>801</v>
      </c>
      <c r="G27" s="122" t="s">
        <v>805</v>
      </c>
      <c r="H27" s="114" t="s">
        <v>902</v>
      </c>
      <c r="I27" s="115" t="s">
        <v>829</v>
      </c>
      <c r="J27" s="116" t="s">
        <v>822</v>
      </c>
      <c r="K27" s="117" t="s">
        <v>974</v>
      </c>
      <c r="L27" s="55" t="s">
        <v>975</v>
      </c>
      <c r="M27" s="65" t="s">
        <v>1023</v>
      </c>
      <c r="N27" s="118" t="str">
        <f t="shared" si="0"/>
        <v>http://www.mz-web.de/weissenfels/hohenmoelsen-radfahrer-wird-von-pkw-erfasst-und-stirbt,20641108,26298794.html</v>
      </c>
      <c r="O27" s="21" t="s">
        <v>1024</v>
      </c>
      <c r="P27" s="118" t="str">
        <f t="shared" si="1"/>
        <v>https://goo.gl/maps/a53vM</v>
      </c>
      <c r="Q27" t="s">
        <v>519</v>
      </c>
      <c r="R27" s="156"/>
    </row>
    <row r="28" spans="1:18" ht="12.75" customHeight="1">
      <c r="A28" s="64">
        <v>41710</v>
      </c>
      <c r="B28" s="65" t="s">
        <v>46</v>
      </c>
      <c r="C28" s="62" t="s">
        <v>702</v>
      </c>
      <c r="D28" s="113" t="s">
        <v>820</v>
      </c>
      <c r="E28" s="129" t="s">
        <v>996</v>
      </c>
      <c r="F28" s="67" t="s">
        <v>801</v>
      </c>
      <c r="G28" s="122" t="s">
        <v>805</v>
      </c>
      <c r="H28" s="123" t="s">
        <v>899</v>
      </c>
      <c r="I28" s="115" t="s">
        <v>829</v>
      </c>
      <c r="J28" s="125" t="s">
        <v>824</v>
      </c>
      <c r="K28" s="130" t="s">
        <v>1000</v>
      </c>
      <c r="L28" s="67" t="s">
        <v>1001</v>
      </c>
      <c r="M28" s="65" t="s">
        <v>48</v>
      </c>
      <c r="N28" s="118" t="str">
        <f t="shared" si="0"/>
        <v>http://www.bild.de/regional/dresden/unfaelle-mit-todesfolge/unbekannter-radfahrer-stirbt-bei-unfall-mit-skoda-35034666.bild.html</v>
      </c>
      <c r="O28" s="21" t="s">
        <v>1002</v>
      </c>
      <c r="P28" s="118" t="str">
        <f t="shared" si="1"/>
        <v>https://goo.gl/maps/BW1U9</v>
      </c>
      <c r="Q28" s="180">
        <v>10000</v>
      </c>
      <c r="R28" s="156">
        <v>6.3</v>
      </c>
    </row>
    <row r="29" spans="1:17" ht="12.75" customHeight="1">
      <c r="A29" s="64">
        <v>41724</v>
      </c>
      <c r="B29" s="65" t="s">
        <v>850</v>
      </c>
      <c r="C29" s="62" t="s">
        <v>702</v>
      </c>
      <c r="D29" s="132" t="s">
        <v>815</v>
      </c>
      <c r="E29" s="120" t="s">
        <v>325</v>
      </c>
      <c r="F29" s="66" t="s">
        <v>801</v>
      </c>
      <c r="G29" s="127" t="s">
        <v>808</v>
      </c>
      <c r="H29" s="123" t="s">
        <v>899</v>
      </c>
      <c r="I29" s="68" t="s">
        <v>810</v>
      </c>
      <c r="J29" s="116" t="s">
        <v>822</v>
      </c>
      <c r="K29" s="117" t="s">
        <v>1197</v>
      </c>
      <c r="L29" s="55" t="s">
        <v>1198</v>
      </c>
      <c r="M29" s="65" t="s">
        <v>852</v>
      </c>
      <c r="N29" s="118" t="str">
        <f t="shared" si="0"/>
        <v>http://www.morgenpost.de/newsticker/dpa_nt/regioline_nt/berlinbrandenburg_nt/article126202269/Radfahrer-in-Herzberg-angefahren-und-getoetet.html</v>
      </c>
      <c r="O29" s="21" t="s">
        <v>1126</v>
      </c>
      <c r="P29" s="118" t="str">
        <f t="shared" si="1"/>
        <v>https://maps.google.de/maps?q=j%C3%BCterbog&amp;hl=de&amp;ie=UTF8&amp;ll=51.706901,13.239824&amp;spn=0.004129,0.009645&amp;sll=53.486003,11.968918&amp;sspn=0.253719,0.617294&amp;t=h&amp;hnear=J%C3%BCterbog,+Brandenburg&amp;z=17</v>
      </c>
      <c r="Q29" t="s">
        <v>519</v>
      </c>
    </row>
    <row r="30" spans="1:18" ht="12.75" customHeight="1">
      <c r="A30" s="64">
        <v>41736</v>
      </c>
      <c r="B30" s="65" t="s">
        <v>1059</v>
      </c>
      <c r="C30" s="62" t="s">
        <v>702</v>
      </c>
      <c r="D30" s="113" t="s">
        <v>820</v>
      </c>
      <c r="E30" s="120" t="s">
        <v>325</v>
      </c>
      <c r="F30" s="66" t="s">
        <v>801</v>
      </c>
      <c r="G30" s="66" t="s">
        <v>813</v>
      </c>
      <c r="H30" s="123" t="s">
        <v>899</v>
      </c>
      <c r="I30" s="115" t="s">
        <v>829</v>
      </c>
      <c r="J30" s="116" t="s">
        <v>822</v>
      </c>
      <c r="K30" s="117" t="s">
        <v>128</v>
      </c>
      <c r="L30" s="55" t="s">
        <v>129</v>
      </c>
      <c r="M30" s="65" t="s">
        <v>1060</v>
      </c>
      <c r="N30" s="118" t="str">
        <f t="shared" si="0"/>
        <v>http://www.volksfreund.de/nachrichten/region/daun/aktuell/Heute-in-der-Dauner-Zeitung-Von-Auto-erfasst-Radfahrerin-stirbt-bei-Unfall;art751,3844062</v>
      </c>
      <c r="O30" s="21" t="s">
        <v>130</v>
      </c>
      <c r="P30" s="118" t="str">
        <f t="shared" si="1"/>
        <v>http://goo.gl/maps/c3f6S</v>
      </c>
      <c r="Q30">
        <v>3200</v>
      </c>
      <c r="R30" s="156">
        <v>6</v>
      </c>
    </row>
    <row r="31" spans="1:17" ht="12.75" customHeight="1">
      <c r="A31" s="69">
        <v>41770</v>
      </c>
      <c r="B31" s="2" t="s">
        <v>160</v>
      </c>
      <c r="C31" s="62" t="s">
        <v>702</v>
      </c>
      <c r="D31" s="132" t="s">
        <v>818</v>
      </c>
      <c r="E31" s="129" t="s">
        <v>996</v>
      </c>
      <c r="F31" s="66" t="s">
        <v>801</v>
      </c>
      <c r="G31" s="131" t="s">
        <v>810</v>
      </c>
      <c r="H31" s="66" t="s">
        <v>792</v>
      </c>
      <c r="I31" s="68" t="s">
        <v>810</v>
      </c>
      <c r="J31" s="116" t="s">
        <v>822</v>
      </c>
      <c r="K31" s="117" t="s">
        <v>1174</v>
      </c>
      <c r="L31" s="2" t="s">
        <v>1175</v>
      </c>
      <c r="M31" s="2" t="s">
        <v>162</v>
      </c>
      <c r="N31" s="118" t="str">
        <f t="shared" si="0"/>
        <v>http://www.abendzeitung-muenchen.de/inhalt.neuaubing-radler-86-von-lkw-ueberrollt.2cb52c4c-558b-4dbd-91e9-83abe98a4966.html</v>
      </c>
      <c r="O31" s="21" t="s">
        <v>1176</v>
      </c>
      <c r="P31" s="118" t="str">
        <f t="shared" si="1"/>
        <v>http://goo.gl/maps/MF3jh</v>
      </c>
      <c r="Q31" t="s">
        <v>519</v>
      </c>
    </row>
    <row r="32" spans="1:17" ht="12.75" customHeight="1">
      <c r="A32" s="69">
        <v>41780</v>
      </c>
      <c r="B32" s="2" t="s">
        <v>63</v>
      </c>
      <c r="C32" s="62" t="s">
        <v>702</v>
      </c>
      <c r="D32" s="132" t="s">
        <v>818</v>
      </c>
      <c r="E32" s="129" t="s">
        <v>996</v>
      </c>
      <c r="F32" s="121" t="s">
        <v>796</v>
      </c>
      <c r="G32" s="131" t="s">
        <v>810</v>
      </c>
      <c r="H32" s="66" t="s">
        <v>792</v>
      </c>
      <c r="I32" s="68" t="s">
        <v>810</v>
      </c>
      <c r="J32" s="116" t="s">
        <v>822</v>
      </c>
      <c r="K32" s="117" t="s">
        <v>1177</v>
      </c>
      <c r="L32" s="2" t="s">
        <v>229</v>
      </c>
      <c r="M32" s="2" t="s">
        <v>1121</v>
      </c>
      <c r="N32" s="118" t="str">
        <f t="shared" si="0"/>
        <v>http://www.express.de/koeln/seniorin-im-koma-porzer-unfallraetsel--wem-gehoert-dieses-rad-,2856,22789740.html</v>
      </c>
      <c r="O32" t="s">
        <v>1178</v>
      </c>
      <c r="P32" s="118" t="str">
        <f t="shared" si="1"/>
        <v>http://goo.gl/maps/YFLBV</v>
      </c>
      <c r="Q32" t="s">
        <v>519</v>
      </c>
    </row>
    <row r="33" spans="1:18" ht="12.75" customHeight="1">
      <c r="A33" s="69">
        <v>41794</v>
      </c>
      <c r="B33" s="2" t="s">
        <v>306</v>
      </c>
      <c r="C33" s="62" t="s">
        <v>702</v>
      </c>
      <c r="D33" s="113" t="s">
        <v>820</v>
      </c>
      <c r="E33" s="120" t="s">
        <v>325</v>
      </c>
      <c r="F33" s="66" t="s">
        <v>801</v>
      </c>
      <c r="G33" s="122" t="s">
        <v>805</v>
      </c>
      <c r="H33" s="114" t="s">
        <v>902</v>
      </c>
      <c r="I33" s="115" t="s">
        <v>829</v>
      </c>
      <c r="J33" s="116" t="s">
        <v>822</v>
      </c>
      <c r="K33" s="117" t="s">
        <v>746</v>
      </c>
      <c r="L33" s="2" t="s">
        <v>519</v>
      </c>
      <c r="M33" s="2" t="s">
        <v>308</v>
      </c>
      <c r="N33" s="118" t="str">
        <f t="shared" si="0"/>
        <v>http://www.haz.de/Nachrichten/Der-Norden/Uebersicht/Radfahrerin-stuerzt-nach-Zusammenstoss-mit-Auto-von-Bruecke-und-stirbt</v>
      </c>
      <c r="O33" t="s">
        <v>747</v>
      </c>
      <c r="P33" s="118" t="str">
        <f t="shared" si="1"/>
        <v>https://maps.google.de/maps?q=cremlingen&amp;hl=de&amp;ll=52.278359,10.655483&amp;spn=0.004076,0.009645&amp;sll=50.880686,7.076182&amp;sspn=0.008462,0.01929&amp;t=h&amp;hnear=Cremlingen,+Niedersachsen&amp;z=17</v>
      </c>
      <c r="Q33" t="s">
        <v>519</v>
      </c>
      <c r="R33" s="156"/>
    </row>
    <row r="34" spans="1:18" ht="12.75" customHeight="1">
      <c r="A34" s="69">
        <v>41809</v>
      </c>
      <c r="B34" s="2" t="s">
        <v>197</v>
      </c>
      <c r="C34" s="62" t="s">
        <v>702</v>
      </c>
      <c r="D34" s="113" t="s">
        <v>820</v>
      </c>
      <c r="E34" s="1" t="s">
        <v>455</v>
      </c>
      <c r="F34" s="66" t="s">
        <v>801</v>
      </c>
      <c r="G34" s="66" t="s">
        <v>813</v>
      </c>
      <c r="H34" s="114" t="s">
        <v>902</v>
      </c>
      <c r="I34" s="115" t="s">
        <v>829</v>
      </c>
      <c r="J34" s="116" t="s">
        <v>822</v>
      </c>
      <c r="K34" s="117" t="s">
        <v>319</v>
      </c>
      <c r="L34" s="2" t="s">
        <v>320</v>
      </c>
      <c r="M34" s="2" t="s">
        <v>1004</v>
      </c>
      <c r="N34" s="118" t="str">
        <f t="shared" si="0"/>
        <v>http://www.schwaebische-post.de/743297</v>
      </c>
      <c r="O34" t="s">
        <v>324</v>
      </c>
      <c r="P34" s="118" t="str">
        <f t="shared" si="1"/>
        <v>https://maps.google.de/maps?q=Bissingen,+Herbrechtingen&amp;hl=de&amp;ie=UTF8&amp;ll=48.561549,10.191214&amp;spn=0.002205,0.004823&amp;sll=48.719603,10.619667&amp;sspn=0.008791,0.01929&amp;oq=bissingen+&amp;t=h&amp;hnear=Bissingen+Herbrechtingen,+Stuttgart,+Baden-W%C3%BCrttemberg&amp;z=18</v>
      </c>
      <c r="Q34" t="s">
        <v>519</v>
      </c>
      <c r="R34" s="156"/>
    </row>
    <row r="35" spans="1:17" ht="12.75" customHeight="1">
      <c r="A35" s="69">
        <v>41821</v>
      </c>
      <c r="B35" s="2" t="s">
        <v>953</v>
      </c>
      <c r="C35" s="62" t="s">
        <v>702</v>
      </c>
      <c r="D35" s="132" t="s">
        <v>818</v>
      </c>
      <c r="E35" s="129" t="s">
        <v>996</v>
      </c>
      <c r="F35" s="66" t="s">
        <v>801</v>
      </c>
      <c r="G35" s="131" t="s">
        <v>810</v>
      </c>
      <c r="H35" s="66" t="s">
        <v>792</v>
      </c>
      <c r="I35" s="115" t="s">
        <v>829</v>
      </c>
      <c r="J35" s="116" t="s">
        <v>822</v>
      </c>
      <c r="K35" s="117" t="s">
        <v>973</v>
      </c>
      <c r="L35" s="2" t="s">
        <v>230</v>
      </c>
      <c r="M35" s="2" t="s">
        <v>21</v>
      </c>
      <c r="N35" s="118" t="str">
        <f t="shared" si="0"/>
        <v>https://mapsengine.google.com/map/viewer?mid=zV9fayfCTzM4.k99Az98xOd-M</v>
      </c>
      <c r="O35" s="21" t="s">
        <v>1196</v>
      </c>
      <c r="P35" s="118" t="str">
        <f t="shared" si="1"/>
        <v>http://goo.gl/maps/FUqny</v>
      </c>
      <c r="Q35" t="s">
        <v>519</v>
      </c>
    </row>
    <row r="36" spans="1:18" ht="12.75" customHeight="1">
      <c r="A36" s="69">
        <v>41827</v>
      </c>
      <c r="B36" s="2" t="s">
        <v>1211</v>
      </c>
      <c r="C36" s="62" t="s">
        <v>702</v>
      </c>
      <c r="D36" s="113" t="s">
        <v>820</v>
      </c>
      <c r="E36" s="120" t="s">
        <v>325</v>
      </c>
      <c r="F36" s="66" t="s">
        <v>801</v>
      </c>
      <c r="G36" s="122" t="s">
        <v>805</v>
      </c>
      <c r="H36" s="114" t="s">
        <v>902</v>
      </c>
      <c r="I36" s="115" t="s">
        <v>829</v>
      </c>
      <c r="J36" s="116" t="s">
        <v>822</v>
      </c>
      <c r="K36" s="117" t="s">
        <v>515</v>
      </c>
      <c r="L36" s="2" t="s">
        <v>516</v>
      </c>
      <c r="M36" s="2" t="s">
        <v>1212</v>
      </c>
      <c r="N36" s="118" t="str">
        <f t="shared" si="0"/>
        <v>http://www.prosos.org/sosnews1093775.html</v>
      </c>
      <c r="O36" t="s">
        <v>517</v>
      </c>
      <c r="P36" s="118" t="str">
        <f t="shared" si="1"/>
        <v>https://maps.google.de/maps?q=Billerbeck&amp;hl=de&amp;ie=UTF8&amp;ll=51.960849,7.315028&amp;spn=0.008211,0.01929&amp;sll=51.811706,8.293498&amp;sspn=0.008238,0.01929&amp;t=h&amp;hnear=Billerbeck,+M%C3%BCnster,+Nordrhein-Westfalen&amp;z=16</v>
      </c>
      <c r="Q36" t="s">
        <v>519</v>
      </c>
      <c r="R36" s="156"/>
    </row>
    <row r="37" spans="1:18" ht="12.75" customHeight="1">
      <c r="A37" s="64">
        <v>41851</v>
      </c>
      <c r="B37" s="65" t="s">
        <v>375</v>
      </c>
      <c r="C37" s="62" t="s">
        <v>702</v>
      </c>
      <c r="D37" s="113" t="s">
        <v>820</v>
      </c>
      <c r="E37" s="120" t="s">
        <v>325</v>
      </c>
      <c r="F37" s="124" t="s">
        <v>798</v>
      </c>
      <c r="G37" s="122" t="s">
        <v>805</v>
      </c>
      <c r="H37" s="114" t="s">
        <v>902</v>
      </c>
      <c r="I37" s="68" t="s">
        <v>810</v>
      </c>
      <c r="J37" s="116" t="s">
        <v>822</v>
      </c>
      <c r="K37" s="117" t="s">
        <v>732</v>
      </c>
      <c r="L37" s="2" t="s">
        <v>733</v>
      </c>
      <c r="M37" s="65" t="s">
        <v>377</v>
      </c>
      <c r="N37" s="118" t="str">
        <f t="shared" si="0"/>
        <v>http://www.augsburger-allgemeine.de/augsburg-land/64-jaehrige-offenbar-von-Bus-erfasst-Radlerin-tot-id21283271.html</v>
      </c>
      <c r="O37" s="21" t="s">
        <v>378</v>
      </c>
      <c r="P37" s="118" t="str">
        <f t="shared" si="1"/>
        <v>https://maps.google.de/maps?q=gessertshausen+&amp;hl=de&amp;ll=48.31761,10.716066&amp;spn=0.001108,0.002411&amp;sll=52.279643,8.061468&amp;sspn=0.001019,0.002411&amp;t=h&amp;hnear=Gessertshausen,+Schwaben,+Bayern&amp;z=19&amp;lci=bike</v>
      </c>
      <c r="Q37" t="s">
        <v>519</v>
      </c>
      <c r="R37" s="156"/>
    </row>
    <row r="38" spans="1:18" ht="12.75" customHeight="1">
      <c r="A38" s="64">
        <v>41859</v>
      </c>
      <c r="B38" s="65" t="s">
        <v>349</v>
      </c>
      <c r="C38" s="62" t="s">
        <v>702</v>
      </c>
      <c r="D38" s="113" t="s">
        <v>820</v>
      </c>
      <c r="E38" s="120" t="s">
        <v>325</v>
      </c>
      <c r="F38" s="124" t="s">
        <v>798</v>
      </c>
      <c r="G38" s="122" t="s">
        <v>805</v>
      </c>
      <c r="H38" s="114" t="s">
        <v>902</v>
      </c>
      <c r="I38" s="115" t="s">
        <v>829</v>
      </c>
      <c r="J38" s="125" t="s">
        <v>824</v>
      </c>
      <c r="K38" s="117" t="s">
        <v>1012</v>
      </c>
      <c r="L38" s="2" t="s">
        <v>1013</v>
      </c>
      <c r="M38" s="65" t="s">
        <v>351</v>
      </c>
      <c r="N38" s="118" t="str">
        <f t="shared" si="0"/>
        <v>http://www.augsburger-allgemeine.de/bayern/Radfahrer-getoetet-Polizei-fahndet-nach-Autofahrer-id30946522.html</v>
      </c>
      <c r="O38" t="s">
        <v>1014</v>
      </c>
      <c r="P38" s="118" t="str">
        <f t="shared" si="1"/>
        <v>https://maps.google.de/maps?q=TS16,+Tittmoning,+Traunstein&amp;hl=de&amp;ll=48.027167,12.768559&amp;spn=0.004456,0.009645&amp;sll=47.862111,12.640049&amp;sspn=0.00894,0.01929&amp;oq=traunstein,+tS16&amp;t=h&amp;hnear=TS16,+84529+Tittmoning&amp;z=17</v>
      </c>
      <c r="Q38" t="s">
        <v>519</v>
      </c>
      <c r="R38" s="156"/>
    </row>
    <row r="39" spans="1:18" ht="12.75" customHeight="1">
      <c r="A39" s="64">
        <v>41868</v>
      </c>
      <c r="B39" s="65" t="s">
        <v>1160</v>
      </c>
      <c r="C39" s="62" t="s">
        <v>702</v>
      </c>
      <c r="D39" s="113" t="s">
        <v>820</v>
      </c>
      <c r="E39" s="120" t="s">
        <v>325</v>
      </c>
      <c r="F39" s="124" t="s">
        <v>798</v>
      </c>
      <c r="G39" s="122" t="s">
        <v>805</v>
      </c>
      <c r="H39" s="123" t="s">
        <v>899</v>
      </c>
      <c r="I39" s="115" t="s">
        <v>829</v>
      </c>
      <c r="J39" s="116" t="s">
        <v>822</v>
      </c>
      <c r="K39" s="117" t="s">
        <v>1015</v>
      </c>
      <c r="L39" s="2" t="s">
        <v>1016</v>
      </c>
      <c r="M39" s="65" t="s">
        <v>1162</v>
      </c>
      <c r="N39" s="118" t="str">
        <f t="shared" si="0"/>
        <v>http://www.finanznachrichten.de/nachrichten-2014-08/31156317-ein-toter-und-ein-schwer-verletzter-radfahrer-nach-unfall-auf-b-295-003.htm</v>
      </c>
      <c r="O39" t="s">
        <v>244</v>
      </c>
      <c r="P39" s="118" t="str">
        <f t="shared" si="1"/>
        <v>https://maps.google.de/maps?q=Renningen&amp;hl=de&amp;ie=UTF8&amp;ll=48.758381,8.937024&amp;spn=0.002096,0.002411&amp;sll=48.027167,12.768559&amp;sspn=0.004456,0.009645&amp;oq=renning&amp;t=h&amp;hnear=Renningen,+Stuttgart,+Baden-W%C3%BCrttemberg&amp;lci=bike&amp;z=19</v>
      </c>
      <c r="Q39">
        <v>15200</v>
      </c>
      <c r="R39" s="156">
        <v>4</v>
      </c>
    </row>
    <row r="40" spans="1:17" ht="12.75" customHeight="1">
      <c r="A40" s="64">
        <v>41894</v>
      </c>
      <c r="B40" s="65" t="s">
        <v>453</v>
      </c>
      <c r="C40" s="44" t="s">
        <v>926</v>
      </c>
      <c r="D40" s="1" t="s">
        <v>455</v>
      </c>
      <c r="E40" s="1" t="s">
        <v>455</v>
      </c>
      <c r="F40" s="1" t="s">
        <v>455</v>
      </c>
      <c r="G40" s="1" t="s">
        <v>455</v>
      </c>
      <c r="H40" s="1" t="s">
        <v>455</v>
      </c>
      <c r="I40" s="1" t="s">
        <v>455</v>
      </c>
      <c r="J40" s="1" t="s">
        <v>455</v>
      </c>
      <c r="K40" t="s">
        <v>111</v>
      </c>
      <c r="L40" s="65" t="s">
        <v>112</v>
      </c>
      <c r="M40" s="65" t="s">
        <v>312</v>
      </c>
      <c r="N40" s="59" t="str">
        <f t="shared" si="0"/>
        <v>http://www.presseportal.de/polizeipresse/pm/108747/2829867/pol-nb-kradfahrer-findet-verletzte-frau</v>
      </c>
      <c r="O40" s="21" t="s">
        <v>313</v>
      </c>
      <c r="P40" s="60" t="str">
        <f t="shared" si="1"/>
        <v>https://maps.google.de/maps?q=s%C3%BClten&amp;hl=de&amp;ie=UTF8&amp;ll=53.615359,12.966549&amp;spn=0.010667,0.01929&amp;sll=53.59821,12.932281&amp;sspn=0.170737,0.308647&amp;t=h&amp;hnear=S%C3%BClten,+17153+Briggow&amp;z=16</v>
      </c>
      <c r="Q40" t="s">
        <v>519</v>
      </c>
    </row>
    <row r="41" spans="1:18" ht="12.75" customHeight="1">
      <c r="A41" s="64">
        <v>41898</v>
      </c>
      <c r="B41" s="65" t="s">
        <v>1147</v>
      </c>
      <c r="C41" s="62" t="s">
        <v>702</v>
      </c>
      <c r="D41" s="113" t="s">
        <v>820</v>
      </c>
      <c r="E41" s="129" t="s">
        <v>996</v>
      </c>
      <c r="F41" s="121" t="s">
        <v>796</v>
      </c>
      <c r="G41" s="131" t="s">
        <v>810</v>
      </c>
      <c r="H41" s="114" t="s">
        <v>902</v>
      </c>
      <c r="I41" s="68" t="s">
        <v>810</v>
      </c>
      <c r="J41" s="116" t="s">
        <v>822</v>
      </c>
      <c r="K41" s="117" t="s">
        <v>858</v>
      </c>
      <c r="L41" s="2" t="s">
        <v>859</v>
      </c>
      <c r="M41" s="65" t="s">
        <v>860</v>
      </c>
      <c r="N41" s="118" t="str">
        <f t="shared" si="0"/>
        <v>http://www.polizei.bayern.de/schwaben_sw/news/presse/aktuell/index.html/207253</v>
      </c>
      <c r="O41" t="s">
        <v>221</v>
      </c>
      <c r="P41" s="118" t="str">
        <f t="shared" si="1"/>
        <v>https://maps.google.de/maps?q=Sch%C3%B6nau+bodensee&amp;hl=de&amp;ie=UTF8&amp;ll=47.580159,9.679749&amp;spn=0.002247,0.004823&amp;sll=47.916342,7.934875&amp;sspn=1.143121,2.469177&amp;hnear=Sch%C3%B6nau&amp;t=h&amp;z=18&amp;lci=bike</v>
      </c>
      <c r="Q41" t="s">
        <v>519</v>
      </c>
      <c r="R41" s="156"/>
    </row>
    <row r="42" spans="1:18" ht="12.75" customHeight="1">
      <c r="A42" s="64">
        <v>41904</v>
      </c>
      <c r="B42" s="65" t="s">
        <v>603</v>
      </c>
      <c r="C42" s="62" t="s">
        <v>702</v>
      </c>
      <c r="D42" s="113" t="s">
        <v>820</v>
      </c>
      <c r="E42" s="129" t="s">
        <v>996</v>
      </c>
      <c r="F42" s="66" t="s">
        <v>801</v>
      </c>
      <c r="G42" s="122" t="s">
        <v>805</v>
      </c>
      <c r="H42" s="123" t="s">
        <v>899</v>
      </c>
      <c r="I42" s="115" t="s">
        <v>829</v>
      </c>
      <c r="J42" s="125" t="s">
        <v>824</v>
      </c>
      <c r="K42" s="117" t="s">
        <v>222</v>
      </c>
      <c r="L42" s="2" t="s">
        <v>223</v>
      </c>
      <c r="M42" s="65" t="s">
        <v>605</v>
      </c>
      <c r="N42" s="118" t="str">
        <f t="shared" si="0"/>
        <v>http://www.morgenweb.de/newsticker/b%C3%BCrstadt-lampertheim-radfahrer-verstorben-1.1895158</v>
      </c>
      <c r="O42" t="s">
        <v>224</v>
      </c>
      <c r="P42" s="118" t="str">
        <f t="shared" si="1"/>
        <v>https://maps.google.de/maps?q=lampertheim&amp;hl=de&amp;ll=49.62056,8.459639&amp;spn=0.002158,0.004823&amp;sll=49.65296,8.469086&amp;sspn=0.276061,0.617294&amp;t=h&amp;hnear=Lampertheim,+Darmstadt,+Hessen&amp;z=18</v>
      </c>
      <c r="Q42">
        <v>14800</v>
      </c>
      <c r="R42" s="156">
        <v>5</v>
      </c>
    </row>
    <row r="43" spans="1:18" ht="12.75" customHeight="1">
      <c r="A43" s="64">
        <v>41911</v>
      </c>
      <c r="B43" s="65" t="s">
        <v>1093</v>
      </c>
      <c r="C43" s="62" t="s">
        <v>702</v>
      </c>
      <c r="D43" s="113" t="s">
        <v>820</v>
      </c>
      <c r="E43" s="120" t="s">
        <v>325</v>
      </c>
      <c r="F43" s="67" t="s">
        <v>801</v>
      </c>
      <c r="G43" s="122" t="s">
        <v>805</v>
      </c>
      <c r="H43" s="123" t="s">
        <v>899</v>
      </c>
      <c r="I43" s="115" t="s">
        <v>829</v>
      </c>
      <c r="J43" s="126" t="s">
        <v>824</v>
      </c>
      <c r="K43" s="74" t="s">
        <v>1054</v>
      </c>
      <c r="L43" s="2" t="s">
        <v>1055</v>
      </c>
      <c r="M43" s="65" t="s">
        <v>1056</v>
      </c>
      <c r="N43" s="118" t="str">
        <f t="shared" si="0"/>
        <v>http://www.otz.de/web/zgt/leben/blaulicht/detail/-/specific/Radfahrer-auf-der-B-175-bei-Berga-getoetet-551336196</v>
      </c>
      <c r="O43" t="s">
        <v>1057</v>
      </c>
      <c r="P43" s="118" t="str">
        <f t="shared" si="1"/>
        <v>https://maps.google.de/maps/ms?msid=206356479473827219161.0005059f5d38de45dfc06&amp;msa=0&amp;ll=50.757941,12.17334&amp;spn=0.002844,0.004823</v>
      </c>
      <c r="Q43">
        <v>2700</v>
      </c>
      <c r="R43" s="156">
        <v>7</v>
      </c>
    </row>
    <row r="44" spans="1:18" ht="12.75" customHeight="1">
      <c r="A44" s="69">
        <v>41929</v>
      </c>
      <c r="B44" s="2" t="s">
        <v>502</v>
      </c>
      <c r="C44" s="62" t="s">
        <v>702</v>
      </c>
      <c r="D44" s="113" t="s">
        <v>820</v>
      </c>
      <c r="E44" s="120" t="s">
        <v>325</v>
      </c>
      <c r="F44" s="66" t="s">
        <v>801</v>
      </c>
      <c r="G44" s="127" t="s">
        <v>808</v>
      </c>
      <c r="H44" s="114" t="s">
        <v>902</v>
      </c>
      <c r="I44" s="68" t="s">
        <v>810</v>
      </c>
      <c r="J44" s="116" t="s">
        <v>822</v>
      </c>
      <c r="K44" t="s">
        <v>1142</v>
      </c>
      <c r="L44" s="2" t="s">
        <v>1143</v>
      </c>
      <c r="M44" s="2" t="s">
        <v>1144</v>
      </c>
      <c r="N44" s="118" t="str">
        <f t="shared" si="0"/>
        <v>http://www.t-online.de/regionales/id_71430758/radfahrerin-von-traktoranhaenger-erfasst-und-toedlich-verletzt.html</v>
      </c>
      <c r="O44" t="s">
        <v>1145</v>
      </c>
      <c r="P44" s="118" t="str">
        <f t="shared" si="1"/>
        <v>https://maps.google.de/maps?q=hasla&amp;hl=de&amp;ll=50.762807,11.822598&amp;spn=0.005687,0.009645&amp;sll=50.767897,11.802835&amp;sspn=0.045491,0.077162&amp;t=h&amp;hnear=Hasla,+07819+Triptis&amp;z=17</v>
      </c>
      <c r="Q44" t="s">
        <v>519</v>
      </c>
      <c r="R44" s="156"/>
    </row>
    <row r="45" spans="1:18" ht="12.75" customHeight="1">
      <c r="A45" s="69">
        <v>41931</v>
      </c>
      <c r="B45" s="2" t="s">
        <v>420</v>
      </c>
      <c r="C45" s="62" t="s">
        <v>702</v>
      </c>
      <c r="D45" s="113" t="s">
        <v>820</v>
      </c>
      <c r="E45" s="120" t="s">
        <v>325</v>
      </c>
      <c r="F45" s="121" t="s">
        <v>796</v>
      </c>
      <c r="G45" s="122" t="s">
        <v>805</v>
      </c>
      <c r="H45" s="114" t="s">
        <v>902</v>
      </c>
      <c r="I45" s="115" t="s">
        <v>829</v>
      </c>
      <c r="J45" s="126" t="s">
        <v>824</v>
      </c>
      <c r="K45" s="128" t="s">
        <v>994</v>
      </c>
      <c r="L45" s="2" t="s">
        <v>995</v>
      </c>
      <c r="M45" s="2" t="s">
        <v>422</v>
      </c>
      <c r="N45" s="118" t="str">
        <f t="shared" si="0"/>
        <v>http://www.rosenheim24.de/rosenheim/chiemgau/hoeslwang/schwerer-unfall-ts21-fahrradfahrer-uebersehen-4170319.html</v>
      </c>
      <c r="O45" s="21" t="s">
        <v>647</v>
      </c>
      <c r="P45" s="118" t="str">
        <f t="shared" si="1"/>
        <v>https://maps.google.de/maps/myplaces?ll=47.970746,12.379628&amp;spn=0.006019,0.009645&amp;ctz=-120&amp;t=h&amp;z=17</v>
      </c>
      <c r="Q45" t="s">
        <v>519</v>
      </c>
      <c r="R45" s="156"/>
    </row>
    <row r="46" spans="1:17" ht="12.75" customHeight="1">
      <c r="A46" s="69">
        <v>41950</v>
      </c>
      <c r="B46" s="2" t="s">
        <v>461</v>
      </c>
      <c r="C46" s="62" t="s">
        <v>702</v>
      </c>
      <c r="D46" s="132" t="s">
        <v>815</v>
      </c>
      <c r="E46" s="120" t="s">
        <v>325</v>
      </c>
      <c r="F46" s="1" t="s">
        <v>801</v>
      </c>
      <c r="G46" s="127" t="s">
        <v>808</v>
      </c>
      <c r="H46" s="114" t="s">
        <v>902</v>
      </c>
      <c r="I46" s="115" t="s">
        <v>829</v>
      </c>
      <c r="J46" s="1" t="s">
        <v>822</v>
      </c>
      <c r="K46" t="s">
        <v>245</v>
      </c>
      <c r="L46" s="1" t="s">
        <v>246</v>
      </c>
      <c r="M46" s="21" t="s">
        <v>463</v>
      </c>
      <c r="N46" s="59" t="str">
        <f t="shared" si="0"/>
        <v>http://www.presseportal.de/polizeipresse/pm/110969/2875285/pol-aa-landkreis-schwaebisch-hall-fahrradfahrerin-lebensgefaehrlich-verletzt-weitere-unfaelle?search=gerabronn</v>
      </c>
      <c r="O46" t="s">
        <v>107</v>
      </c>
      <c r="P46" s="118" t="str">
        <f t="shared" si="1"/>
        <v>http://goo.gl/maps/DGfWQ</v>
      </c>
      <c r="Q46" t="s">
        <v>519</v>
      </c>
    </row>
    <row r="47" spans="1:18" ht="12.75" customHeight="1">
      <c r="A47" s="69">
        <v>41964</v>
      </c>
      <c r="B47" s="2" t="s">
        <v>645</v>
      </c>
      <c r="C47" s="62" t="s">
        <v>702</v>
      </c>
      <c r="D47" s="113" t="s">
        <v>820</v>
      </c>
      <c r="E47" s="1" t="s">
        <v>455</v>
      </c>
      <c r="F47" s="1" t="s">
        <v>801</v>
      </c>
      <c r="G47" s="122" t="s">
        <v>805</v>
      </c>
      <c r="H47" s="123" t="s">
        <v>899</v>
      </c>
      <c r="I47" s="68" t="s">
        <v>810</v>
      </c>
      <c r="J47" s="125" t="s">
        <v>824</v>
      </c>
      <c r="K47" t="s">
        <v>108</v>
      </c>
      <c r="L47" s="55" t="s">
        <v>109</v>
      </c>
      <c r="M47" s="21" t="s">
        <v>110</v>
      </c>
      <c r="N47" s="59" t="str">
        <f t="shared" si="0"/>
        <v>http://www.welt.de/regionales/rheinland-pfalz-saarland/article134556141/Radfahrer-stirbt-nach-Kollision-mit-Bus.html</v>
      </c>
      <c r="O47" t="s">
        <v>882</v>
      </c>
      <c r="P47" s="118" t="str">
        <f t="shared" si="1"/>
        <v>http://binged.it/1F80G8n</v>
      </c>
      <c r="Q47">
        <v>7200</v>
      </c>
      <c r="R47" s="156">
        <v>4</v>
      </c>
    </row>
    <row r="48" spans="1:18" ht="12.75" customHeight="1">
      <c r="A48" s="69">
        <v>41983</v>
      </c>
      <c r="B48" s="2" t="s">
        <v>254</v>
      </c>
      <c r="C48" s="62" t="s">
        <v>702</v>
      </c>
      <c r="D48" s="113" t="s">
        <v>820</v>
      </c>
      <c r="E48" s="120" t="s">
        <v>325</v>
      </c>
      <c r="F48" s="1" t="s">
        <v>801</v>
      </c>
      <c r="G48" s="122" t="s">
        <v>805</v>
      </c>
      <c r="H48" s="114" t="s">
        <v>902</v>
      </c>
      <c r="I48" s="115" t="s">
        <v>829</v>
      </c>
      <c r="J48" s="125" t="s">
        <v>824</v>
      </c>
      <c r="K48" s="2" t="s">
        <v>337</v>
      </c>
      <c r="L48" s="2" t="s">
        <v>255</v>
      </c>
      <c r="M48" s="21" t="s">
        <v>71</v>
      </c>
      <c r="N48" s="59" t="str">
        <f t="shared" si="0"/>
        <v>http://diebildschirmzeitung.de/bad-waldsee/stadt-bad-waldsee/8495-toedlicher-verkehrsunfall-bei-tannweiler</v>
      </c>
      <c r="O48" t="s">
        <v>456</v>
      </c>
      <c r="P48" s="118" t="str">
        <f t="shared" si="1"/>
        <v>http://goo.gl/maps/4pveK</v>
      </c>
      <c r="Q48" t="s">
        <v>519</v>
      </c>
      <c r="R48" s="156"/>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legacyDrawing r:id="rId1"/>
</worksheet>
</file>

<file path=xl/worksheets/sheet3.xml><?xml version="1.0" encoding="utf-8"?>
<worksheet xmlns="http://schemas.openxmlformats.org/spreadsheetml/2006/main" xmlns:r="http://schemas.openxmlformats.org/officeDocument/2006/relationships">
  <sheetPr codeName="Tabelle3"/>
  <dimension ref="A2:O69"/>
  <sheetViews>
    <sheetView workbookViewId="0" topLeftCell="A1">
      <selection activeCell="G18" sqref="G18"/>
    </sheetView>
  </sheetViews>
  <sheetFormatPr defaultColWidth="11.421875" defaultRowHeight="12.75"/>
  <cols>
    <col min="2" max="2" width="13.140625" style="0" customWidth="1"/>
    <col min="3" max="4" width="10.28125" style="0" customWidth="1"/>
    <col min="5" max="5" width="10.7109375" style="0" customWidth="1"/>
    <col min="6" max="6" width="10.8515625" style="0" customWidth="1"/>
    <col min="8" max="8" width="10.8515625" style="0" customWidth="1"/>
  </cols>
  <sheetData>
    <row r="2" spans="2:3" ht="12.75">
      <c r="B2" s="165" t="s">
        <v>931</v>
      </c>
      <c r="C2" s="166" t="s">
        <v>113</v>
      </c>
    </row>
    <row r="4" spans="2:15" ht="12.75">
      <c r="B4" s="157" t="s">
        <v>114</v>
      </c>
      <c r="C4" s="157" t="s">
        <v>933</v>
      </c>
      <c r="D4" s="158"/>
      <c r="E4" s="159"/>
      <c r="H4" s="169" t="s">
        <v>613</v>
      </c>
      <c r="J4" s="169" t="s">
        <v>614</v>
      </c>
      <c r="L4" s="167" t="s">
        <v>498</v>
      </c>
      <c r="M4" s="167"/>
      <c r="N4" s="167"/>
      <c r="O4" s="167"/>
    </row>
    <row r="5" spans="2:15" ht="12.75">
      <c r="B5" s="157" t="s">
        <v>932</v>
      </c>
      <c r="C5" s="160" t="s">
        <v>944</v>
      </c>
      <c r="D5" s="161" t="s">
        <v>950</v>
      </c>
      <c r="E5" s="162" t="s">
        <v>1081</v>
      </c>
      <c r="G5" t="s">
        <v>932</v>
      </c>
      <c r="H5" t="s">
        <v>520</v>
      </c>
      <c r="I5" t="s">
        <v>521</v>
      </c>
      <c r="J5" t="s">
        <v>520</v>
      </c>
      <c r="K5" t="s">
        <v>521</v>
      </c>
      <c r="L5" s="167" t="s">
        <v>520</v>
      </c>
      <c r="M5" s="42" t="s">
        <v>521</v>
      </c>
      <c r="N5" s="168"/>
      <c r="O5" s="168"/>
    </row>
    <row r="6" spans="2:15" ht="12.75">
      <c r="B6" s="160" t="s">
        <v>943</v>
      </c>
      <c r="C6" s="133">
        <v>48</v>
      </c>
      <c r="D6" s="134">
        <v>59</v>
      </c>
      <c r="E6" s="135">
        <v>107</v>
      </c>
      <c r="G6" s="136" t="s">
        <v>115</v>
      </c>
      <c r="H6" s="137">
        <f>(C9+C10)/C16*100</f>
        <v>30.985915492957744</v>
      </c>
      <c r="I6" s="137">
        <f>(D10+D9)/D16*100</f>
        <v>30.603448275862068</v>
      </c>
      <c r="J6" s="137">
        <f>(C9+C10)/(C$16-C$6)*100</f>
        <v>46.808510638297875</v>
      </c>
      <c r="K6" s="137">
        <f>(D9+D10)/(D$16-D$6)*100</f>
        <v>41.040462427745666</v>
      </c>
      <c r="L6" s="137">
        <f>(C9+C10)</f>
        <v>44</v>
      </c>
      <c r="M6" s="137">
        <f>(D9+D10)</f>
        <v>71</v>
      </c>
      <c r="N6" s="42"/>
      <c r="O6" s="42"/>
    </row>
    <row r="7" spans="2:15" ht="12.75">
      <c r="B7" s="163" t="s">
        <v>949</v>
      </c>
      <c r="C7" s="138">
        <v>3</v>
      </c>
      <c r="D7" s="139">
        <v>12</v>
      </c>
      <c r="E7" s="140">
        <v>15</v>
      </c>
      <c r="G7" s="141" t="s">
        <v>116</v>
      </c>
      <c r="H7" s="137">
        <f>C12/C16*100</f>
        <v>11.971830985915492</v>
      </c>
      <c r="I7" s="137">
        <f>D12/D16*100</f>
        <v>2.586206896551724</v>
      </c>
      <c r="J7" s="137">
        <f>(C12)/(C$16-C$6)*100</f>
        <v>18.085106382978726</v>
      </c>
      <c r="K7" s="137">
        <f>(D12)/(D$16-D$6)*100</f>
        <v>3.4682080924855487</v>
      </c>
      <c r="L7" s="137">
        <f>C12</f>
        <v>17</v>
      </c>
      <c r="M7" s="137">
        <f>D12</f>
        <v>6</v>
      </c>
      <c r="N7" s="42"/>
      <c r="O7" s="42"/>
    </row>
    <row r="8" spans="2:15" ht="12.75">
      <c r="B8" s="163" t="s">
        <v>954</v>
      </c>
      <c r="C8" s="138">
        <v>1</v>
      </c>
      <c r="D8" s="139">
        <v>35</v>
      </c>
      <c r="E8" s="140">
        <v>36</v>
      </c>
      <c r="G8" s="142" t="s">
        <v>117</v>
      </c>
      <c r="H8" s="137">
        <f>C8/C16*100</f>
        <v>0.7042253521126761</v>
      </c>
      <c r="I8" s="137">
        <f>D8/D16*100</f>
        <v>15.086206896551724</v>
      </c>
      <c r="J8" s="137">
        <f>(C8)/(C$16-C$6)*100</f>
        <v>1.0638297872340425</v>
      </c>
      <c r="K8" s="137">
        <f>(D8)/(D$16-D$6)*100</f>
        <v>20.23121387283237</v>
      </c>
      <c r="L8" s="137">
        <f>C8</f>
        <v>1</v>
      </c>
      <c r="M8" s="137">
        <f>D8</f>
        <v>35</v>
      </c>
      <c r="N8" s="42"/>
      <c r="O8" s="42"/>
    </row>
    <row r="9" spans="2:15" ht="12.75">
      <c r="B9" s="163" t="s">
        <v>677</v>
      </c>
      <c r="C9" s="138">
        <v>22</v>
      </c>
      <c r="D9" s="139">
        <v>37</v>
      </c>
      <c r="E9" s="140">
        <v>59</v>
      </c>
      <c r="G9" s="143" t="s">
        <v>118</v>
      </c>
      <c r="H9" s="137">
        <f>C7/C16*100</f>
        <v>2.112676056338028</v>
      </c>
      <c r="I9" s="137">
        <f>D7/D16*100</f>
        <v>5.172413793103448</v>
      </c>
      <c r="J9" s="137">
        <f>(C7)/(C$16-C$6)*100</f>
        <v>3.1914893617021276</v>
      </c>
      <c r="K9" s="137">
        <f>(D7)/(D$16-D$6)*100</f>
        <v>6.9364161849710975</v>
      </c>
      <c r="L9" s="137">
        <f>C7</f>
        <v>3</v>
      </c>
      <c r="M9" s="137">
        <f>D7</f>
        <v>12</v>
      </c>
      <c r="N9" s="42"/>
      <c r="O9" s="42"/>
    </row>
    <row r="10" spans="2:15" ht="12.75">
      <c r="B10" s="163" t="s">
        <v>681</v>
      </c>
      <c r="C10" s="138">
        <v>22</v>
      </c>
      <c r="D10" s="139">
        <v>34</v>
      </c>
      <c r="E10" s="140">
        <v>56</v>
      </c>
      <c r="G10" s="144" t="s">
        <v>29</v>
      </c>
      <c r="H10" s="137">
        <f>C14/C16*100</f>
        <v>1.4084507042253522</v>
      </c>
      <c r="I10" s="137">
        <f>D14/D16*100</f>
        <v>4.310344827586207</v>
      </c>
      <c r="J10" s="137">
        <f>(C14)/(C$16-C$6)*100</f>
        <v>2.127659574468085</v>
      </c>
      <c r="K10" s="137">
        <f>(D14)/(D$16-D$6)*100</f>
        <v>5.780346820809249</v>
      </c>
      <c r="L10" s="137">
        <f>C14</f>
        <v>2</v>
      </c>
      <c r="M10" s="137">
        <f>D14</f>
        <v>10</v>
      </c>
      <c r="N10" s="42"/>
      <c r="O10" s="42"/>
    </row>
    <row r="11" spans="2:15" ht="12.75">
      <c r="B11" s="163" t="s">
        <v>686</v>
      </c>
      <c r="C11" s="138">
        <v>16</v>
      </c>
      <c r="D11" s="139">
        <v>28</v>
      </c>
      <c r="E11" s="140">
        <v>44</v>
      </c>
      <c r="G11" s="145" t="s">
        <v>718</v>
      </c>
      <c r="H11" s="137">
        <f>C13/C16*100</f>
        <v>4.225352112676056</v>
      </c>
      <c r="I11" s="137">
        <f>D13/D16*100</f>
        <v>3.0172413793103448</v>
      </c>
      <c r="J11" s="137">
        <f>(C13)/(C$16-C$6)*100</f>
        <v>6.382978723404255</v>
      </c>
      <c r="K11" s="137">
        <f>(D13)/(D$16-D$6)*100</f>
        <v>4.046242774566474</v>
      </c>
      <c r="L11" s="137">
        <f>C13</f>
        <v>6</v>
      </c>
      <c r="M11" s="137">
        <f>D13</f>
        <v>7</v>
      </c>
      <c r="N11" s="42"/>
      <c r="O11" s="42"/>
    </row>
    <row r="12" spans="2:15" ht="12.75">
      <c r="B12" s="163" t="s">
        <v>702</v>
      </c>
      <c r="C12" s="138">
        <v>17</v>
      </c>
      <c r="D12" s="139">
        <v>6</v>
      </c>
      <c r="E12" s="140">
        <v>23</v>
      </c>
      <c r="G12" s="170" t="s">
        <v>615</v>
      </c>
      <c r="H12" s="137">
        <f>(C11+C15)/C16*100</f>
        <v>14.788732394366196</v>
      </c>
      <c r="I12" s="137">
        <f>(D11+D15)/D16*100</f>
        <v>13.793103448275861</v>
      </c>
      <c r="J12" s="137">
        <f>(C15+C11)/(C$16-C$6)*100</f>
        <v>22.340425531914892</v>
      </c>
      <c r="K12" s="137">
        <f>(D15+D11)/(D$16-D$6)*100</f>
        <v>18.497109826589593</v>
      </c>
      <c r="L12" s="137">
        <f>(C15+C11)</f>
        <v>21</v>
      </c>
      <c r="M12" s="137">
        <f>(D15+D11)</f>
        <v>32</v>
      </c>
      <c r="N12" s="42"/>
      <c r="O12" s="42"/>
    </row>
    <row r="13" spans="2:15" ht="12.75">
      <c r="B13" s="163" t="s">
        <v>718</v>
      </c>
      <c r="C13" s="138">
        <v>6</v>
      </c>
      <c r="D13" s="139">
        <v>7</v>
      </c>
      <c r="E13" s="140">
        <v>13</v>
      </c>
      <c r="G13" s="146" t="s">
        <v>919</v>
      </c>
      <c r="H13" s="137">
        <f>C6/C16*100</f>
        <v>33.80281690140845</v>
      </c>
      <c r="I13" s="137">
        <f>D6/D16*100</f>
        <v>25.43103448275862</v>
      </c>
      <c r="J13" s="137"/>
      <c r="L13" s="137">
        <f>C6</f>
        <v>48</v>
      </c>
      <c r="M13" s="137">
        <f>D6</f>
        <v>59</v>
      </c>
      <c r="N13" s="42"/>
      <c r="O13" s="42"/>
    </row>
    <row r="14" spans="2:15" ht="12.75">
      <c r="B14" s="163" t="s">
        <v>29</v>
      </c>
      <c r="C14" s="138">
        <v>2</v>
      </c>
      <c r="D14" s="139">
        <v>10</v>
      </c>
      <c r="E14" s="140">
        <v>12</v>
      </c>
      <c r="G14" t="s">
        <v>897</v>
      </c>
      <c r="H14">
        <f>SUM(H6:H13)</f>
        <v>99.99999999999999</v>
      </c>
      <c r="I14">
        <f>SUM(I6:I13)</f>
        <v>100</v>
      </c>
      <c r="J14" s="156">
        <f>SUM(J6:J12)</f>
        <v>99.99999999999999</v>
      </c>
      <c r="K14" s="156">
        <f>SUM(K6:K12)</f>
        <v>100</v>
      </c>
      <c r="L14" s="13"/>
      <c r="M14" s="42"/>
      <c r="N14" s="42"/>
      <c r="O14" s="42"/>
    </row>
    <row r="15" spans="2:15" ht="12.75">
      <c r="B15" s="163" t="s">
        <v>926</v>
      </c>
      <c r="C15" s="138">
        <v>5</v>
      </c>
      <c r="D15" s="139">
        <v>4</v>
      </c>
      <c r="E15" s="140">
        <v>9</v>
      </c>
      <c r="L15" s="13"/>
      <c r="M15" s="42"/>
      <c r="N15" s="42"/>
      <c r="O15" s="42"/>
    </row>
    <row r="16" spans="2:5" ht="12.75">
      <c r="B16" s="164" t="s">
        <v>1081</v>
      </c>
      <c r="C16" s="147">
        <v>142</v>
      </c>
      <c r="D16" s="148">
        <v>232</v>
      </c>
      <c r="E16" s="149">
        <v>374</v>
      </c>
    </row>
    <row r="21" spans="2:7" ht="12.75">
      <c r="B21" s="40"/>
      <c r="C21" s="40"/>
      <c r="D21" s="40">
        <v>2013</v>
      </c>
      <c r="E21" s="40">
        <v>2014</v>
      </c>
      <c r="F21" s="40" t="s">
        <v>119</v>
      </c>
      <c r="G21" s="40" t="s">
        <v>120</v>
      </c>
    </row>
    <row r="22" spans="1:11" ht="12.75">
      <c r="A22" s="150"/>
      <c r="B22" s="150"/>
      <c r="C22" s="151" t="s">
        <v>121</v>
      </c>
      <c r="D22" s="42">
        <f>SUM(D30+D31)</f>
        <v>41.869918699187</v>
      </c>
      <c r="E22" s="42">
        <f>SUM(E30+E31)</f>
        <v>43.07116104868914</v>
      </c>
      <c r="F22" s="152">
        <f>SUM(F30+F31)</f>
        <v>103</v>
      </c>
      <c r="G22" s="152">
        <f>Liste!D3+Liste!D8</f>
        <v>115</v>
      </c>
      <c r="J22">
        <v>2013</v>
      </c>
      <c r="K22">
        <v>2014</v>
      </c>
    </row>
    <row r="23" spans="1:11" ht="12.75">
      <c r="A23" s="141"/>
      <c r="B23" s="141"/>
      <c r="C23" s="141" t="s">
        <v>908</v>
      </c>
      <c r="D23" s="137">
        <v>10.569105691056912</v>
      </c>
      <c r="E23" s="137">
        <f>Liste!F2</f>
        <v>8.614232209737828</v>
      </c>
      <c r="F23" s="152">
        <v>26</v>
      </c>
      <c r="G23" s="152">
        <f>Liste!D2</f>
        <v>23</v>
      </c>
      <c r="I23" s="136" t="s">
        <v>115</v>
      </c>
      <c r="J23" s="42">
        <f aca="true" t="shared" si="0" ref="J23:K30">F22/(SUM(F$22:F$28)+F$29)*100</f>
        <v>30.83832335329341</v>
      </c>
      <c r="K23" s="42">
        <f t="shared" si="0"/>
        <v>31.506849315068493</v>
      </c>
    </row>
    <row r="24" spans="1:11" ht="12.75">
      <c r="A24" s="142"/>
      <c r="B24" s="142"/>
      <c r="C24" s="142" t="s">
        <v>914</v>
      </c>
      <c r="D24" s="137">
        <v>13.008130081300814</v>
      </c>
      <c r="E24" s="137">
        <f>Liste!F4</f>
        <v>13.48314606741573</v>
      </c>
      <c r="F24" s="152">
        <v>32</v>
      </c>
      <c r="G24" s="152">
        <f>Liste!D4</f>
        <v>36</v>
      </c>
      <c r="I24" s="141" t="s">
        <v>116</v>
      </c>
      <c r="J24" s="42">
        <f t="shared" si="0"/>
        <v>7.784431137724551</v>
      </c>
      <c r="K24" s="42">
        <f t="shared" si="0"/>
        <v>6.301369863013699</v>
      </c>
    </row>
    <row r="25" spans="1:11" ht="12.75">
      <c r="A25" s="143"/>
      <c r="B25" s="143"/>
      <c r="C25" s="143" t="s">
        <v>916</v>
      </c>
      <c r="D25" s="137">
        <v>3.6585365853658534</v>
      </c>
      <c r="E25" s="137">
        <f>Liste!F5</f>
        <v>5.617977528089887</v>
      </c>
      <c r="F25" s="152">
        <v>9</v>
      </c>
      <c r="G25" s="152">
        <f>Liste!D5</f>
        <v>15</v>
      </c>
      <c r="I25" s="142" t="s">
        <v>117</v>
      </c>
      <c r="J25" s="42">
        <f t="shared" si="0"/>
        <v>9.580838323353294</v>
      </c>
      <c r="K25" s="42">
        <f t="shared" si="0"/>
        <v>9.863013698630137</v>
      </c>
    </row>
    <row r="26" spans="1:11" ht="12.75">
      <c r="A26" s="144"/>
      <c r="B26" s="144"/>
      <c r="C26" s="144" t="s">
        <v>918</v>
      </c>
      <c r="D26" s="137">
        <v>2.4390243902439024</v>
      </c>
      <c r="E26" s="137">
        <f>Liste!F6</f>
        <v>4.49438202247191</v>
      </c>
      <c r="F26" s="152">
        <v>6</v>
      </c>
      <c r="G26" s="152">
        <f>Liste!D6</f>
        <v>12</v>
      </c>
      <c r="I26" s="143" t="s">
        <v>118</v>
      </c>
      <c r="J26" s="42">
        <f t="shared" si="0"/>
        <v>2.694610778443114</v>
      </c>
      <c r="K26" s="42">
        <f t="shared" si="0"/>
        <v>4.10958904109589</v>
      </c>
    </row>
    <row r="27" spans="1:11" ht="12.75">
      <c r="A27" s="145"/>
      <c r="B27" s="145"/>
      <c r="C27" s="145" t="s">
        <v>122</v>
      </c>
      <c r="D27" s="137">
        <v>6.910569105691057</v>
      </c>
      <c r="E27" s="137">
        <f>Liste!F7</f>
        <v>4.868913857677903</v>
      </c>
      <c r="F27" s="152">
        <v>17</v>
      </c>
      <c r="G27" s="152">
        <f>Liste!D7</f>
        <v>13</v>
      </c>
      <c r="I27" s="144" t="s">
        <v>29</v>
      </c>
      <c r="J27" s="42">
        <f t="shared" si="0"/>
        <v>1.7964071856287425</v>
      </c>
      <c r="K27" s="42">
        <f t="shared" si="0"/>
        <v>3.287671232876712</v>
      </c>
    </row>
    <row r="28" spans="1:11" ht="12.75">
      <c r="A28" s="146"/>
      <c r="B28" s="146"/>
      <c r="C28" s="146" t="s">
        <v>123</v>
      </c>
      <c r="D28" s="42">
        <v>21.544715447154474</v>
      </c>
      <c r="E28" s="42">
        <f>Liste!F9+Liste!F10</f>
        <v>19.8501872659176</v>
      </c>
      <c r="F28" s="152">
        <v>53</v>
      </c>
      <c r="G28" s="152">
        <f>Liste!D9</f>
        <v>44</v>
      </c>
      <c r="I28" s="145" t="s">
        <v>718</v>
      </c>
      <c r="J28" s="42">
        <f t="shared" si="0"/>
        <v>5.089820359281437</v>
      </c>
      <c r="K28" s="42">
        <f t="shared" si="0"/>
        <v>3.5616438356164384</v>
      </c>
    </row>
    <row r="29" spans="1:11" ht="12.75">
      <c r="A29" s="40"/>
      <c r="B29" s="40"/>
      <c r="C29" s="40" t="s">
        <v>943</v>
      </c>
      <c r="D29" s="40"/>
      <c r="E29" s="40"/>
      <c r="F29" s="153">
        <v>88</v>
      </c>
      <c r="G29" s="153">
        <f>Liste!H8</f>
        <v>107</v>
      </c>
      <c r="I29" s="146" t="s">
        <v>686</v>
      </c>
      <c r="J29" s="42">
        <f t="shared" si="0"/>
        <v>15.868263473053892</v>
      </c>
      <c r="K29" s="42">
        <f t="shared" si="0"/>
        <v>12.054794520547945</v>
      </c>
    </row>
    <row r="30" spans="1:11" ht="12.75">
      <c r="A30" s="154"/>
      <c r="B30" s="154"/>
      <c r="C30" s="154" t="s">
        <v>912</v>
      </c>
      <c r="D30" s="137">
        <v>23.983739837398375</v>
      </c>
      <c r="E30" s="137">
        <f>Liste!F3</f>
        <v>20.973782771535582</v>
      </c>
      <c r="F30" s="152">
        <v>59</v>
      </c>
      <c r="G30" s="152">
        <f>Liste!D3</f>
        <v>56</v>
      </c>
      <c r="I30" s="146" t="s">
        <v>919</v>
      </c>
      <c r="J30" s="42">
        <f t="shared" si="0"/>
        <v>26.34730538922156</v>
      </c>
      <c r="K30" s="42">
        <f t="shared" si="0"/>
        <v>29.315068493150687</v>
      </c>
    </row>
    <row r="31" spans="1:7" ht="12.75">
      <c r="A31" s="155"/>
      <c r="B31" s="155"/>
      <c r="C31" s="155" t="s">
        <v>923</v>
      </c>
      <c r="D31" s="137">
        <v>17.88617886178862</v>
      </c>
      <c r="E31" s="137">
        <f>Liste!F8</f>
        <v>22.09737827715356</v>
      </c>
      <c r="F31" s="152">
        <v>44</v>
      </c>
      <c r="G31" s="152">
        <f>Liste!D8</f>
        <v>59</v>
      </c>
    </row>
    <row r="36" spans="2:7" ht="12.75">
      <c r="B36" s="14" t="s">
        <v>124</v>
      </c>
      <c r="C36" s="14" t="s">
        <v>920</v>
      </c>
      <c r="D36" t="s">
        <v>924</v>
      </c>
      <c r="E36" t="s">
        <v>125</v>
      </c>
      <c r="F36" t="s">
        <v>126</v>
      </c>
      <c r="G36" t="s">
        <v>127</v>
      </c>
    </row>
    <row r="37" spans="2:7" ht="12.75">
      <c r="B37">
        <v>1</v>
      </c>
      <c r="C37">
        <v>3</v>
      </c>
      <c r="D37">
        <f>SUMPRODUCT((Liste!G$14:Liste!G$793&gt;=B37)*(Liste!G$14:Liste!G$793&lt;=C37))</f>
        <v>0</v>
      </c>
      <c r="E37" s="137">
        <f aca="true" t="shared" si="1" ref="E37:E69">F37/F$69*100</f>
        <v>0</v>
      </c>
      <c r="F37">
        <f aca="true" t="shared" si="2" ref="F37:F69">SUM(D$37:D37)</f>
        <v>0</v>
      </c>
      <c r="G37" s="156">
        <f aca="true" t="shared" si="3" ref="G37:G69">100-E37</f>
        <v>100</v>
      </c>
    </row>
    <row r="38" spans="2:7" ht="12.75">
      <c r="B38">
        <f aca="true" t="shared" si="4" ref="B38:B69">B37+3</f>
        <v>4</v>
      </c>
      <c r="C38">
        <f aca="true" t="shared" si="5" ref="C38:C69">C37+3</f>
        <v>6</v>
      </c>
      <c r="D38">
        <f>SUMPRODUCT((Liste!G$14:Liste!G$793&gt;=B38)*(Liste!G$14:Liste!G$793&lt;=C38))</f>
        <v>1</v>
      </c>
      <c r="E38" s="137">
        <f t="shared" si="1"/>
        <v>0.2688172043010753</v>
      </c>
      <c r="F38">
        <f t="shared" si="2"/>
        <v>1</v>
      </c>
      <c r="G38" s="156">
        <f t="shared" si="3"/>
        <v>99.73118279569893</v>
      </c>
    </row>
    <row r="39" spans="2:7" ht="12.75">
      <c r="B39">
        <f t="shared" si="4"/>
        <v>7</v>
      </c>
      <c r="C39">
        <f t="shared" si="5"/>
        <v>9</v>
      </c>
      <c r="D39">
        <f>SUMPRODUCT((Liste!G$14:Liste!G$793&gt;=B39)*(Liste!G$14:Liste!G$793&lt;=C39))</f>
        <v>2</v>
      </c>
      <c r="E39" s="137">
        <f t="shared" si="1"/>
        <v>0.8064516129032258</v>
      </c>
      <c r="F39">
        <f t="shared" si="2"/>
        <v>3</v>
      </c>
      <c r="G39" s="156">
        <f t="shared" si="3"/>
        <v>99.19354838709677</v>
      </c>
    </row>
    <row r="40" spans="2:7" ht="12.75">
      <c r="B40">
        <f t="shared" si="4"/>
        <v>10</v>
      </c>
      <c r="C40">
        <f t="shared" si="5"/>
        <v>12</v>
      </c>
      <c r="D40">
        <f>SUMPRODUCT((Liste!G$14:Liste!G$793&gt;=B40)*(Liste!G$14:Liste!G$793&lt;=C40))</f>
        <v>2</v>
      </c>
      <c r="E40" s="137">
        <f t="shared" si="1"/>
        <v>1.3440860215053763</v>
      </c>
      <c r="F40">
        <f t="shared" si="2"/>
        <v>5</v>
      </c>
      <c r="G40" s="156">
        <f t="shared" si="3"/>
        <v>98.65591397849462</v>
      </c>
    </row>
    <row r="41" spans="2:7" ht="12.75">
      <c r="B41">
        <f t="shared" si="4"/>
        <v>13</v>
      </c>
      <c r="C41">
        <f t="shared" si="5"/>
        <v>15</v>
      </c>
      <c r="D41">
        <f>SUMPRODUCT((Liste!G$14:Liste!G$793&gt;=B41)*(Liste!G$14:Liste!G$793&lt;=C41))</f>
        <v>9</v>
      </c>
      <c r="E41" s="137">
        <f t="shared" si="1"/>
        <v>3.763440860215054</v>
      </c>
      <c r="F41">
        <f t="shared" si="2"/>
        <v>14</v>
      </c>
      <c r="G41" s="156">
        <f t="shared" si="3"/>
        <v>96.23655913978494</v>
      </c>
    </row>
    <row r="42" spans="2:7" ht="12.75">
      <c r="B42">
        <f t="shared" si="4"/>
        <v>16</v>
      </c>
      <c r="C42">
        <f t="shared" si="5"/>
        <v>18</v>
      </c>
      <c r="D42">
        <f>SUMPRODUCT((Liste!G$14:Liste!G$793&gt;=B42)*(Liste!G$14:Liste!G$793&lt;=C42))</f>
        <v>15</v>
      </c>
      <c r="E42" s="137">
        <f t="shared" si="1"/>
        <v>7.795698924731183</v>
      </c>
      <c r="F42">
        <f t="shared" si="2"/>
        <v>29</v>
      </c>
      <c r="G42" s="156">
        <f t="shared" si="3"/>
        <v>92.20430107526882</v>
      </c>
    </row>
    <row r="43" spans="2:7" ht="12.75">
      <c r="B43">
        <f t="shared" si="4"/>
        <v>19</v>
      </c>
      <c r="C43">
        <f t="shared" si="5"/>
        <v>21</v>
      </c>
      <c r="D43">
        <f>SUMPRODUCT((Liste!G$14:Liste!G$793&gt;=B43)*(Liste!G$14:Liste!G$793&lt;=C43))</f>
        <v>5</v>
      </c>
      <c r="E43" s="137">
        <f t="shared" si="1"/>
        <v>9.13978494623656</v>
      </c>
      <c r="F43">
        <f t="shared" si="2"/>
        <v>34</v>
      </c>
      <c r="G43" s="156">
        <f t="shared" si="3"/>
        <v>90.86021505376344</v>
      </c>
    </row>
    <row r="44" spans="2:7" ht="12.75">
      <c r="B44">
        <f t="shared" si="4"/>
        <v>22</v>
      </c>
      <c r="C44">
        <f t="shared" si="5"/>
        <v>24</v>
      </c>
      <c r="D44">
        <f>SUMPRODUCT((Liste!G$14:Liste!G$793&gt;=B44)*(Liste!G$14:Liste!G$793&lt;=C44))</f>
        <v>8</v>
      </c>
      <c r="E44" s="137">
        <f t="shared" si="1"/>
        <v>11.29032258064516</v>
      </c>
      <c r="F44">
        <f t="shared" si="2"/>
        <v>42</v>
      </c>
      <c r="G44" s="156">
        <f t="shared" si="3"/>
        <v>88.70967741935485</v>
      </c>
    </row>
    <row r="45" spans="2:7" ht="12.75">
      <c r="B45">
        <f t="shared" si="4"/>
        <v>25</v>
      </c>
      <c r="C45">
        <f t="shared" si="5"/>
        <v>27</v>
      </c>
      <c r="D45">
        <f>SUMPRODUCT((Liste!G$14:Liste!G$793&gt;=B45)*(Liste!G$14:Liste!G$793&lt;=C45))</f>
        <v>4</v>
      </c>
      <c r="E45" s="137">
        <f t="shared" si="1"/>
        <v>12.365591397849462</v>
      </c>
      <c r="F45">
        <f t="shared" si="2"/>
        <v>46</v>
      </c>
      <c r="G45" s="156">
        <f t="shared" si="3"/>
        <v>87.63440860215054</v>
      </c>
    </row>
    <row r="46" spans="2:7" ht="12.75">
      <c r="B46">
        <f t="shared" si="4"/>
        <v>28</v>
      </c>
      <c r="C46">
        <f t="shared" si="5"/>
        <v>30</v>
      </c>
      <c r="D46">
        <f>SUMPRODUCT((Liste!G$14:Liste!G$793&gt;=B46)*(Liste!G$14:Liste!G$793&lt;=C46))</f>
        <v>5</v>
      </c>
      <c r="E46" s="137">
        <f t="shared" si="1"/>
        <v>13.709677419354838</v>
      </c>
      <c r="F46">
        <f t="shared" si="2"/>
        <v>51</v>
      </c>
      <c r="G46" s="156">
        <f t="shared" si="3"/>
        <v>86.29032258064517</v>
      </c>
    </row>
    <row r="47" spans="2:7" ht="12.75">
      <c r="B47">
        <f t="shared" si="4"/>
        <v>31</v>
      </c>
      <c r="C47">
        <f t="shared" si="5"/>
        <v>33</v>
      </c>
      <c r="D47">
        <f>SUMPRODUCT((Liste!G$14:Liste!G$793&gt;=B47)*(Liste!G$14:Liste!G$793&lt;=C47))</f>
        <v>2</v>
      </c>
      <c r="E47" s="137">
        <f t="shared" si="1"/>
        <v>14.24731182795699</v>
      </c>
      <c r="F47">
        <f t="shared" si="2"/>
        <v>53</v>
      </c>
      <c r="G47" s="156">
        <f t="shared" si="3"/>
        <v>85.75268817204301</v>
      </c>
    </row>
    <row r="48" spans="2:7" ht="12.75">
      <c r="B48">
        <f t="shared" si="4"/>
        <v>34</v>
      </c>
      <c r="C48">
        <f t="shared" si="5"/>
        <v>36</v>
      </c>
      <c r="D48">
        <f>SUMPRODUCT((Liste!G$14:Liste!G$793&gt;=B48)*(Liste!G$14:Liste!G$793&lt;=C48))</f>
        <v>6</v>
      </c>
      <c r="E48" s="137">
        <f t="shared" si="1"/>
        <v>15.86021505376344</v>
      </c>
      <c r="F48">
        <f t="shared" si="2"/>
        <v>59</v>
      </c>
      <c r="G48" s="156">
        <f t="shared" si="3"/>
        <v>84.13978494623656</v>
      </c>
    </row>
    <row r="49" spans="2:7" ht="12.75">
      <c r="B49">
        <f t="shared" si="4"/>
        <v>37</v>
      </c>
      <c r="C49">
        <f t="shared" si="5"/>
        <v>39</v>
      </c>
      <c r="D49">
        <f>SUMPRODUCT((Liste!G$14:Liste!G$793&gt;=B49)*(Liste!G$14:Liste!G$793&lt;=C49))</f>
        <v>6</v>
      </c>
      <c r="E49" s="137">
        <f t="shared" si="1"/>
        <v>17.473118279569892</v>
      </c>
      <c r="F49">
        <f t="shared" si="2"/>
        <v>65</v>
      </c>
      <c r="G49" s="156">
        <f t="shared" si="3"/>
        <v>82.52688172043011</v>
      </c>
    </row>
    <row r="50" spans="2:7" ht="12.75">
      <c r="B50">
        <f t="shared" si="4"/>
        <v>40</v>
      </c>
      <c r="C50">
        <f t="shared" si="5"/>
        <v>42</v>
      </c>
      <c r="D50">
        <f>SUMPRODUCT((Liste!G$14:Liste!G$793&gt;=B50)*(Liste!G$14:Liste!G$793&lt;=C50))</f>
        <v>9</v>
      </c>
      <c r="E50" s="137">
        <f t="shared" si="1"/>
        <v>19.892473118279568</v>
      </c>
      <c r="F50">
        <f t="shared" si="2"/>
        <v>74</v>
      </c>
      <c r="G50" s="156">
        <f t="shared" si="3"/>
        <v>80.10752688172043</v>
      </c>
    </row>
    <row r="51" spans="2:7" ht="12.75">
      <c r="B51">
        <f t="shared" si="4"/>
        <v>43</v>
      </c>
      <c r="C51">
        <f t="shared" si="5"/>
        <v>45</v>
      </c>
      <c r="D51">
        <f>SUMPRODUCT((Liste!G$14:Liste!G$793&gt;=B51)*(Liste!G$14:Liste!G$793&lt;=C51))</f>
        <v>7</v>
      </c>
      <c r="E51" s="137">
        <f t="shared" si="1"/>
        <v>21.774193548387096</v>
      </c>
      <c r="F51">
        <f t="shared" si="2"/>
        <v>81</v>
      </c>
      <c r="G51" s="156">
        <f t="shared" si="3"/>
        <v>78.2258064516129</v>
      </c>
    </row>
    <row r="52" spans="2:7" ht="12.75">
      <c r="B52">
        <f t="shared" si="4"/>
        <v>46</v>
      </c>
      <c r="C52">
        <f t="shared" si="5"/>
        <v>48</v>
      </c>
      <c r="D52">
        <f>SUMPRODUCT((Liste!G$14:Liste!G$793&gt;=B52)*(Liste!G$14:Liste!G$793&lt;=C52))</f>
        <v>13</v>
      </c>
      <c r="E52" s="137">
        <f t="shared" si="1"/>
        <v>25.268817204301076</v>
      </c>
      <c r="F52">
        <f t="shared" si="2"/>
        <v>94</v>
      </c>
      <c r="G52" s="156">
        <f t="shared" si="3"/>
        <v>74.73118279569893</v>
      </c>
    </row>
    <row r="53" spans="2:7" ht="12.75">
      <c r="B53">
        <f t="shared" si="4"/>
        <v>49</v>
      </c>
      <c r="C53">
        <f t="shared" si="5"/>
        <v>51</v>
      </c>
      <c r="D53">
        <f>SUMPRODUCT((Liste!G$14:Liste!G$793&gt;=B53)*(Liste!G$14:Liste!G$793&lt;=C53))</f>
        <v>18</v>
      </c>
      <c r="E53" s="137">
        <f t="shared" si="1"/>
        <v>30.107526881720432</v>
      </c>
      <c r="F53">
        <f t="shared" si="2"/>
        <v>112</v>
      </c>
      <c r="G53" s="156">
        <f t="shared" si="3"/>
        <v>69.89247311827957</v>
      </c>
    </row>
    <row r="54" spans="2:7" ht="12.75">
      <c r="B54">
        <f t="shared" si="4"/>
        <v>52</v>
      </c>
      <c r="C54">
        <f t="shared" si="5"/>
        <v>54</v>
      </c>
      <c r="D54">
        <f>SUMPRODUCT((Liste!G$14:Liste!G$793&gt;=B54)*(Liste!G$14:Liste!G$793&lt;=C54))</f>
        <v>13</v>
      </c>
      <c r="E54" s="137">
        <f t="shared" si="1"/>
        <v>33.60215053763441</v>
      </c>
      <c r="F54">
        <f t="shared" si="2"/>
        <v>125</v>
      </c>
      <c r="G54" s="156">
        <f t="shared" si="3"/>
        <v>66.3978494623656</v>
      </c>
    </row>
    <row r="55" spans="2:7" ht="12.75">
      <c r="B55">
        <f t="shared" si="4"/>
        <v>55</v>
      </c>
      <c r="C55">
        <f t="shared" si="5"/>
        <v>57</v>
      </c>
      <c r="D55">
        <f>SUMPRODUCT((Liste!G$14:Liste!G$793&gt;=B55)*(Liste!G$14:Liste!G$793&lt;=C55))</f>
        <v>15</v>
      </c>
      <c r="E55" s="137">
        <f t="shared" si="1"/>
        <v>37.634408602150536</v>
      </c>
      <c r="F55">
        <f t="shared" si="2"/>
        <v>140</v>
      </c>
      <c r="G55" s="156">
        <f t="shared" si="3"/>
        <v>62.365591397849464</v>
      </c>
    </row>
    <row r="56" spans="2:7" ht="12.75">
      <c r="B56">
        <f t="shared" si="4"/>
        <v>58</v>
      </c>
      <c r="C56">
        <f t="shared" si="5"/>
        <v>60</v>
      </c>
      <c r="D56">
        <f>SUMPRODUCT((Liste!G$14:Liste!G$793&gt;=B56)*(Liste!G$14:Liste!G$793&lt;=C56))</f>
        <v>14</v>
      </c>
      <c r="E56" s="137">
        <f t="shared" si="1"/>
        <v>41.39784946236559</v>
      </c>
      <c r="F56">
        <f t="shared" si="2"/>
        <v>154</v>
      </c>
      <c r="G56" s="156">
        <f t="shared" si="3"/>
        <v>58.60215053763441</v>
      </c>
    </row>
    <row r="57" spans="2:7" ht="12.75">
      <c r="B57">
        <f t="shared" si="4"/>
        <v>61</v>
      </c>
      <c r="C57">
        <f t="shared" si="5"/>
        <v>63</v>
      </c>
      <c r="D57">
        <f>SUMPRODUCT((Liste!G$14:Liste!G$793&gt;=B57)*(Liste!G$14:Liste!G$793&lt;=C57))</f>
        <v>21</v>
      </c>
      <c r="E57" s="137">
        <f t="shared" si="1"/>
        <v>47.043010752688176</v>
      </c>
      <c r="F57">
        <f t="shared" si="2"/>
        <v>175</v>
      </c>
      <c r="G57" s="156">
        <f t="shared" si="3"/>
        <v>52.956989247311824</v>
      </c>
    </row>
    <row r="58" spans="2:7" ht="12.75">
      <c r="B58">
        <f t="shared" si="4"/>
        <v>64</v>
      </c>
      <c r="C58">
        <f t="shared" si="5"/>
        <v>66</v>
      </c>
      <c r="D58">
        <f>SUMPRODUCT((Liste!G$14:Liste!G$793&gt;=B58)*(Liste!G$14:Liste!G$793&lt;=C58))</f>
        <v>24</v>
      </c>
      <c r="E58" s="137">
        <f t="shared" si="1"/>
        <v>53.494623655913976</v>
      </c>
      <c r="F58">
        <f t="shared" si="2"/>
        <v>199</v>
      </c>
      <c r="G58" s="156">
        <f t="shared" si="3"/>
        <v>46.505376344086024</v>
      </c>
    </row>
    <row r="59" spans="2:7" ht="12.75">
      <c r="B59">
        <f t="shared" si="4"/>
        <v>67</v>
      </c>
      <c r="C59">
        <f t="shared" si="5"/>
        <v>69</v>
      </c>
      <c r="D59">
        <f>SUMPRODUCT((Liste!G$14:Liste!G$793&gt;=B59)*(Liste!G$14:Liste!G$793&lt;=C59))</f>
        <v>10</v>
      </c>
      <c r="E59" s="137">
        <f t="shared" si="1"/>
        <v>56.18279569892473</v>
      </c>
      <c r="F59">
        <f t="shared" si="2"/>
        <v>209</v>
      </c>
      <c r="G59" s="156">
        <f t="shared" si="3"/>
        <v>43.81720430107527</v>
      </c>
    </row>
    <row r="60" spans="2:7" ht="12.75">
      <c r="B60">
        <f t="shared" si="4"/>
        <v>70</v>
      </c>
      <c r="C60">
        <f t="shared" si="5"/>
        <v>72</v>
      </c>
      <c r="D60">
        <f>SUMPRODUCT((Liste!G$14:Liste!G$793&gt;=B60)*(Liste!G$14:Liste!G$793&lt;=C60))</f>
        <v>25</v>
      </c>
      <c r="E60" s="137">
        <f t="shared" si="1"/>
        <v>62.903225806451616</v>
      </c>
      <c r="F60">
        <f t="shared" si="2"/>
        <v>234</v>
      </c>
      <c r="G60" s="156">
        <f t="shared" si="3"/>
        <v>37.096774193548384</v>
      </c>
    </row>
    <row r="61" spans="2:7" ht="12.75">
      <c r="B61">
        <f t="shared" si="4"/>
        <v>73</v>
      </c>
      <c r="C61">
        <f t="shared" si="5"/>
        <v>75</v>
      </c>
      <c r="D61">
        <f>SUMPRODUCT((Liste!G$14:Liste!G$793&gt;=B61)*(Liste!G$14:Liste!G$793&lt;=C61))</f>
        <v>36</v>
      </c>
      <c r="E61" s="137">
        <f t="shared" si="1"/>
        <v>72.58064516129032</v>
      </c>
      <c r="F61">
        <f t="shared" si="2"/>
        <v>270</v>
      </c>
      <c r="G61" s="156">
        <f t="shared" si="3"/>
        <v>27.41935483870968</v>
      </c>
    </row>
    <row r="62" spans="2:7" ht="12.75">
      <c r="B62">
        <f t="shared" si="4"/>
        <v>76</v>
      </c>
      <c r="C62">
        <f t="shared" si="5"/>
        <v>78</v>
      </c>
      <c r="D62">
        <f>SUMPRODUCT((Liste!G$14:Liste!G$793&gt;=B62)*(Liste!G$14:Liste!G$793&lt;=C62))</f>
        <v>35</v>
      </c>
      <c r="E62" s="137">
        <f t="shared" si="1"/>
        <v>81.98924731182797</v>
      </c>
      <c r="F62">
        <f t="shared" si="2"/>
        <v>305</v>
      </c>
      <c r="G62" s="156">
        <f t="shared" si="3"/>
        <v>18.010752688172033</v>
      </c>
    </row>
    <row r="63" spans="2:7" ht="12.75">
      <c r="B63">
        <f t="shared" si="4"/>
        <v>79</v>
      </c>
      <c r="C63">
        <f t="shared" si="5"/>
        <v>81</v>
      </c>
      <c r="D63">
        <f>SUMPRODUCT((Liste!G$14:Liste!G$793&gt;=B63)*(Liste!G$14:Liste!G$793&lt;=C63))</f>
        <v>27</v>
      </c>
      <c r="E63" s="137">
        <f t="shared" si="1"/>
        <v>89.24731182795699</v>
      </c>
      <c r="F63">
        <f t="shared" si="2"/>
        <v>332</v>
      </c>
      <c r="G63" s="156">
        <f t="shared" si="3"/>
        <v>10.752688172043008</v>
      </c>
    </row>
    <row r="64" spans="2:7" ht="12.75">
      <c r="B64">
        <f t="shared" si="4"/>
        <v>82</v>
      </c>
      <c r="C64">
        <f t="shared" si="5"/>
        <v>84</v>
      </c>
      <c r="D64">
        <f>SUMPRODUCT((Liste!G$14:Liste!G$793&gt;=B64)*(Liste!G$14:Liste!G$793&lt;=C64))</f>
        <v>21</v>
      </c>
      <c r="E64" s="137">
        <f t="shared" si="1"/>
        <v>94.89247311827957</v>
      </c>
      <c r="F64">
        <f t="shared" si="2"/>
        <v>353</v>
      </c>
      <c r="G64" s="156">
        <f t="shared" si="3"/>
        <v>5.107526881720432</v>
      </c>
    </row>
    <row r="65" spans="2:7" ht="12.75">
      <c r="B65">
        <f t="shared" si="4"/>
        <v>85</v>
      </c>
      <c r="C65">
        <f t="shared" si="5"/>
        <v>87</v>
      </c>
      <c r="D65">
        <f>SUMPRODUCT((Liste!G$14:Liste!G$793&gt;=B65)*(Liste!G$14:Liste!G$793&lt;=C65))</f>
        <v>14</v>
      </c>
      <c r="E65" s="137">
        <f t="shared" si="1"/>
        <v>98.65591397849462</v>
      </c>
      <c r="F65">
        <f t="shared" si="2"/>
        <v>367</v>
      </c>
      <c r="G65" s="156">
        <f t="shared" si="3"/>
        <v>1.344086021505376</v>
      </c>
    </row>
    <row r="66" spans="2:7" ht="12.75">
      <c r="B66">
        <f t="shared" si="4"/>
        <v>88</v>
      </c>
      <c r="C66">
        <f t="shared" si="5"/>
        <v>90</v>
      </c>
      <c r="D66">
        <f>SUMPRODUCT((Liste!G$14:Liste!G$793&gt;=B66)*(Liste!G$14:Liste!G$793&lt;=C66))</f>
        <v>5</v>
      </c>
      <c r="E66" s="137">
        <f t="shared" si="1"/>
        <v>100</v>
      </c>
      <c r="F66">
        <f t="shared" si="2"/>
        <v>372</v>
      </c>
      <c r="G66" s="156">
        <f t="shared" si="3"/>
        <v>0</v>
      </c>
    </row>
    <row r="67" spans="2:7" ht="12.75">
      <c r="B67">
        <f t="shared" si="4"/>
        <v>91</v>
      </c>
      <c r="C67">
        <f t="shared" si="5"/>
        <v>93</v>
      </c>
      <c r="D67">
        <f>SUMPRODUCT((Liste!G$14:Liste!G$793&gt;=B67)*(Liste!G$14:Liste!G$793&lt;=C67))</f>
        <v>0</v>
      </c>
      <c r="E67" s="137">
        <f t="shared" si="1"/>
        <v>100</v>
      </c>
      <c r="F67">
        <f t="shared" si="2"/>
        <v>372</v>
      </c>
      <c r="G67" s="156">
        <f t="shared" si="3"/>
        <v>0</v>
      </c>
    </row>
    <row r="68" spans="2:7" ht="12.75">
      <c r="B68">
        <f t="shared" si="4"/>
        <v>94</v>
      </c>
      <c r="C68">
        <f t="shared" si="5"/>
        <v>96</v>
      </c>
      <c r="D68">
        <f>SUMPRODUCT((Liste!G$14:Liste!G$793&gt;=B68)*(Liste!G$14:Liste!G$793&lt;=C68))</f>
        <v>0</v>
      </c>
      <c r="E68" s="137">
        <f t="shared" si="1"/>
        <v>100</v>
      </c>
      <c r="F68">
        <f t="shared" si="2"/>
        <v>372</v>
      </c>
      <c r="G68" s="156">
        <f t="shared" si="3"/>
        <v>0</v>
      </c>
    </row>
    <row r="69" spans="2:7" ht="12.75">
      <c r="B69">
        <f t="shared" si="4"/>
        <v>97</v>
      </c>
      <c r="C69">
        <f t="shared" si="5"/>
        <v>99</v>
      </c>
      <c r="D69">
        <f>SUMPRODUCT((Liste!G$14:Liste!G$793&gt;=B69)*(Liste!G$14:Liste!G$793&lt;=C69))</f>
        <v>0</v>
      </c>
      <c r="E69" s="137">
        <f t="shared" si="1"/>
        <v>100</v>
      </c>
      <c r="F69">
        <f t="shared" si="2"/>
        <v>372</v>
      </c>
      <c r="G69" s="156">
        <f t="shared" si="3"/>
        <v>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schluete</cp:lastModifiedBy>
  <dcterms:created xsi:type="dcterms:W3CDTF">2015-01-08T14:54:15Z</dcterms:created>
  <dcterms:modified xsi:type="dcterms:W3CDTF">2015-01-09T15:48:32Z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